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0.png" ContentType="image/png"/>
  <Override PartName="/xl/media/image19.png" ContentType="image/png"/>
  <Override PartName="/xl/media/image21.png" ContentType="image/png"/>
  <Override PartName="/xl/media/image18.jpeg" ContentType="image/jpeg"/>
  <Override PartName="/xl/media/image17.jpeg" ContentType="image/jpeg"/>
  <Override PartName="/xl/media/image16.png" ContentType="image/png"/>
  <Override PartName="/xl/media/image15.jpeg" ContentType="image/jpe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"/>
  </bookViews>
  <sheets>
    <sheet name="Konfigurator systemu garaż" sheetId="1" state="visible" r:id="rId2"/>
    <sheet name="Kalkulator oszczędności" sheetId="2" state="visible" r:id="rId3"/>
    <sheet name="Wycena okablowania" sheetId="3" state="hidden" r:id="rId4"/>
    <sheet name="Cennik" sheetId="4" state="visible" r:id="rId5"/>
  </sheets>
  <definedNames>
    <definedName function="false" hidden="false" localSheetId="0" name="_xlnm.Print_Area" vbProcedure="false">'Konfigurator systemu garaż'!$A$1:$K$9;'Konfigurator systemu garaż'!$A$11:$K$25;'Konfigurator systemu garaż'!$A$27:$K$42;'Konfigurator systemu garaż'!$A$45:$K$57</definedName>
    <definedName function="false" hidden="false" localSheetId="0" name="_xlnm.Print_Area_0" vbProcedure="false">'Konfigurator systemu garaż'!$A$1:$K$9;'Konfigurator systemu garaż'!$A$11:$K$25;'Konfigurator systemu garaż'!$A$27:$K$42;'Konfigurator systemu garaż'!$A$45:$K$57</definedName>
    <definedName function="false" hidden="false" localSheetId="0" name="_xlnm.Print_Area_0_0" vbProcedure="false">'Konfigurator systemu garaż'!$A$1:$K$9,'Konfigurator systemu garaż'!$A$11:$K$25,'Konfigurator systemu garaż'!$A$27:$K$42,'Konfigurator systemu garaż'!$A$45:$K$57</definedName>
    <definedName function="false" hidden="false" localSheetId="1" name="_xlnm.Print_Area" vbProcedure="false">'Kalkulator oszczędności'!$B$1:$L$22;'Kalkulator oszczędności'!$B$25:$L$46;'Kalkulator oszczędności'!$B$48:$L$63</definedName>
    <definedName function="false" hidden="false" localSheetId="1" name="_xlnm.Print_Area_0" vbProcedure="false">'Kalkulator oszczędności'!$B$1:$L$22;'Kalkulator oszczędności'!$B$25:$L$46;'Kalkulator oszczędności'!$B$48:$L$63</definedName>
    <definedName function="false" hidden="false" localSheetId="1" name="_xlnm.Print_Area_0_0" vbProcedure="false">'Kalkulator oszczędności'!$B$1:$L$22,'Kalkulator oszczędności'!$B$25:$L$46,'Kalkulator oszczędności'!$B$48:$L$63</definedName>
    <definedName function="false" hidden="false" localSheetId="3" name="_xlnm.Print_Area" vbProcedure="false">Cennik!$B$2:$I$30;Cennik!$B$32:$I$53</definedName>
    <definedName function="false" hidden="false" localSheetId="3" name="_xlnm.Print_Area_0" vbProcedure="false">Cennik!$B$2:$I$30;Cennik!$B$32:$I$53</definedName>
    <definedName function="false" hidden="false" localSheetId="3" name="_xlnm.Print_Area_0_0" vbProcedure="false">Cennik!$B$2:$I$30,Cennik!$B$32:$I$53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<sst xmlns="http://schemas.openxmlformats.org/spreadsheetml/2006/main" count="277" uniqueCount="182">
  <si>
    <t>Konfiguracja systemu dla 1 strefy alarmowej / wentylacyjnej</t>
  </si>
  <si>
    <t>Ilość punktów pomiarowych CO + LPG 
 (komplet 2-ch czujników)</t>
  </si>
  <si>
    <t>Tablica Jednostronna 24 V DC</t>
  </si>
  <si>
    <t>Ilość samodzielnie działających czujników CO</t>
  </si>
  <si>
    <t>Tablica Dwustronna 230 V AC</t>
  </si>
  <si>
    <t>Ilość samodzielnie działających czujników LPG</t>
  </si>
  <si>
    <t>Tablica Dwustronna 24 V DC</t>
  </si>
  <si>
    <t>Tablica Jednostronna 230 V AC</t>
  </si>
  <si>
    <t>Wsporniki montażowe do ochrony czujników LPG</t>
  </si>
  <si>
    <t>SERIA TETA – 24 V DC</t>
  </si>
  <si>
    <r>
      <t>Teta</t>
    </r>
    <r>
      <rPr>
        <b val="true"/>
        <sz val="18"/>
        <color rgb="FF414042"/>
        <rFont val="Open Sans"/>
        <family val="2"/>
        <charset val="238"/>
      </rPr>
      <t>Gas</t>
    </r>
    <r>
      <rPr>
        <b val="true"/>
        <sz val="18"/>
        <rFont val="Open Sans"/>
        <family val="2"/>
        <charset val="238"/>
      </rPr>
      <t>– Idea dwużyłowa!</t>
    </r>
  </si>
  <si>
    <t>Element</t>
  </si>
  <si>
    <t>Cena netto</t>
  </si>
  <si>
    <t>Sztuk</t>
  </si>
  <si>
    <t>Rabat</t>
  </si>
  <si>
    <t>Wartość netto</t>
  </si>
  <si>
    <r>
      <t>Teta EcoWent + Teta MiniDet  </t>
    </r>
    <r>
      <rPr>
        <sz val="10"/>
        <rFont val="Calibri"/>
        <family val="2"/>
        <charset val="238"/>
      </rPr>
      <t>Czujniki Gazu CO + LPG</t>
    </r>
  </si>
  <si>
    <r>
      <t>PW-104-TOA-1-</t>
    </r>
    <r>
      <rPr>
        <b val="true"/>
        <sz val="10"/>
        <color rgb="FF000000"/>
        <rFont val="Calibri"/>
        <family val="2"/>
        <charset val="238"/>
      </rPr>
      <t>230  
</t>
    </r>
    <r>
      <rPr>
        <sz val="10"/>
        <rFont val="Calibri"/>
        <family val="2"/>
        <charset val="238"/>
      </rPr>
      <t>Tablica Ostrzegawcza Optyczno-Akustyczna 230V AC Jednostronna.</t>
    </r>
  </si>
  <si>
    <r>
      <t>Teta EcoWent                                  
</t>
    </r>
    <r>
      <rPr>
        <sz val="10"/>
        <rFont val="Calibri"/>
        <family val="2"/>
        <charset val="238"/>
      </rPr>
      <t>Czujnik Gazu CO</t>
    </r>
  </si>
  <si>
    <r>
      <t>Teta EcoDet 
</t>
    </r>
    <r>
      <rPr>
        <sz val="10"/>
        <rFont val="Calibri"/>
        <family val="2"/>
        <charset val="238"/>
      </rPr>
      <t>Czujnik Gazu LPG</t>
    </r>
  </si>
  <si>
    <r>
      <t>PW-104-TOA-1-24
</t>
    </r>
    <r>
      <rPr>
        <sz val="10"/>
        <rFont val="Calibri"/>
        <family val="2"/>
        <charset val="238"/>
      </rPr>
      <t>Tablica Ostrzegawcza Optyczno-Akustyczna 24V DC Jednostronna.</t>
    </r>
  </si>
  <si>
    <r>
      <t>Teta MOD Control 1
</t>
    </r>
    <r>
      <rPr>
        <sz val="10"/>
        <rFont val="Calibri"/>
        <family val="2"/>
        <charset val="238"/>
      </rPr>
      <t>Moduł Jednostki Sterującej do montażu na szynę DIN, MOD INT
</t>
    </r>
    <r>
      <rPr>
        <b val="true"/>
        <sz val="10"/>
        <rFont val="Calibri"/>
        <family val="2"/>
        <charset val="238"/>
      </rPr>
      <t>+ DR-60-24 </t>
    </r>
    <r>
      <rPr>
        <sz val="10"/>
        <rFont val="Calibri"/>
        <family val="2"/>
        <charset val="238"/>
      </rPr>
      <t>Zasilacz</t>
    </r>
  </si>
  <si>
    <r>
      <t>PW-104-TOA-2-230
</t>
    </r>
    <r>
      <rPr>
        <sz val="10"/>
        <rFont val="Calibri"/>
        <family val="2"/>
        <charset val="238"/>
      </rPr>
      <t>Tablica Ostrzegawcza Optyczno-Akustyczna 230V AC Dwustronna.</t>
    </r>
  </si>
  <si>
    <r>
      <t>Teta MOD Control 1
</t>
    </r>
    <r>
      <rPr>
        <sz val="10"/>
        <rFont val="Calibri"/>
        <family val="2"/>
        <charset val="238"/>
      </rPr>
      <t>Moduł Jednostki Sterującej do montażu na szynę DIN, MOD INT
 + </t>
    </r>
    <r>
      <rPr>
        <b val="true"/>
        <sz val="10"/>
        <rFont val="Calibri"/>
        <family val="2"/>
        <charset val="238"/>
      </rPr>
      <t>DR-100-24 </t>
    </r>
    <r>
      <rPr>
        <sz val="10"/>
        <rFont val="Calibri"/>
        <family val="2"/>
        <charset val="238"/>
      </rPr>
      <t>Zasilacz</t>
    </r>
  </si>
  <si>
    <r>
      <t>PW-104-TOA-2-24
</t>
    </r>
    <r>
      <rPr>
        <sz val="10"/>
        <rFont val="Calibri"/>
        <family val="2"/>
        <charset val="238"/>
      </rPr>
      <t>Tablica Ostrzegawcza Optyczno-Akustyczna 24V DC Dwustronna</t>
    </r>
  </si>
  <si>
    <r>
      <t>WM3 </t>
    </r>
    <r>
      <rPr>
        <sz val="10"/>
        <rFont val="Calibri"/>
        <family val="2"/>
        <charset val="238"/>
      </rPr>
      <t>– Wspornik montażowy do ochrony czujników LPG</t>
    </r>
  </si>
  <si>
    <t>Razem</t>
  </si>
  <si>
    <t>SERIA TETA – 48 V DC</t>
  </si>
  <si>
    <r>
      <t>Teta EcoWent + Teta MiniDet
</t>
    </r>
    <r>
      <rPr>
        <sz val="10"/>
        <rFont val="Calibri"/>
        <family val="2"/>
        <charset val="238"/>
      </rPr>
      <t>Czujniki Gazu CO + LPG</t>
    </r>
  </si>
  <si>
    <r>
      <t>PW-104-TOA-1</t>
    </r>
    <r>
      <rPr>
        <b val="true"/>
        <sz val="10"/>
        <color rgb="FF000000"/>
        <rFont val="Calibri"/>
        <family val="2"/>
        <charset val="238"/>
      </rPr>
      <t>-230
</t>
    </r>
    <r>
      <rPr>
        <sz val="10"/>
        <rFont val="Calibri"/>
        <family val="2"/>
        <charset val="238"/>
      </rPr>
      <t>Tablica Ostrzegawcza Optyczno-Akustyczna 230V AC Jednostronna</t>
    </r>
  </si>
  <si>
    <r>
      <t>Teta EcoWent
</t>
    </r>
    <r>
      <rPr>
        <sz val="10"/>
        <rFont val="Calibri"/>
        <family val="2"/>
        <charset val="238"/>
      </rPr>
      <t>Czujnik Gazu CO</t>
    </r>
  </si>
  <si>
    <r>
      <t>Teta EcoDet
</t>
    </r>
    <r>
      <rPr>
        <sz val="10"/>
        <rFont val="Calibri"/>
        <family val="2"/>
        <charset val="238"/>
      </rPr>
      <t>Czujnik Gazu LPG</t>
    </r>
  </si>
  <si>
    <r>
      <t>PW-104-TOA-1-24
</t>
    </r>
    <r>
      <rPr>
        <sz val="10"/>
        <rFont val="Calibri"/>
        <family val="2"/>
        <charset val="238"/>
      </rPr>
      <t>Tablica Ostrzegawcza Optyczno-Akustyczna 24V DC Jednostronna</t>
    </r>
  </si>
  <si>
    <r>
      <t>Teta MOD Control 1
</t>
    </r>
    <r>
      <rPr>
        <sz val="10"/>
        <rFont val="Calibri"/>
        <family val="2"/>
        <charset val="238"/>
      </rPr>
      <t>Moduł Jednostki Sterującej do montażu na szynę DIN, MOD INT, 
DR-15-24
</t>
    </r>
    <r>
      <rPr>
        <b val="true"/>
        <sz val="10"/>
        <rFont val="Calibri"/>
        <family val="2"/>
        <charset val="238"/>
      </rPr>
      <t>+ MDR-60-48 </t>
    </r>
    <r>
      <rPr>
        <sz val="10"/>
        <rFont val="Calibri"/>
        <family val="2"/>
        <charset val="238"/>
      </rPr>
      <t>– Zasilacz</t>
    </r>
  </si>
  <si>
    <r>
      <t>PW-104-TOA-2-230
</t>
    </r>
    <r>
      <rPr>
        <sz val="10"/>
        <rFont val="Calibri"/>
        <family val="2"/>
        <charset val="238"/>
      </rPr>
      <t>Tablica Ostrzegawcza Optyczno-Akustyczna 230V AC Dwustronna</t>
    </r>
  </si>
  <si>
    <r>
      <t>Teta MOD Control 1
</t>
    </r>
    <r>
      <rPr>
        <sz val="10"/>
        <rFont val="Calibri"/>
        <family val="2"/>
        <charset val="238"/>
      </rPr>
      <t>Moduł Jednostki Sterującej do montażu na szynę DIN, MOD INT, 
DR-15-24
</t>
    </r>
    <r>
      <rPr>
        <b val="true"/>
        <sz val="10"/>
        <rFont val="Calibri"/>
        <family val="2"/>
        <charset val="238"/>
      </rPr>
      <t>+ MDR-100-48 </t>
    </r>
    <r>
      <rPr>
        <sz val="10"/>
        <rFont val="Calibri"/>
        <family val="2"/>
        <charset val="238"/>
      </rPr>
      <t>– Zasilacz</t>
    </r>
  </si>
  <si>
    <r>
      <t>DR-100-24</t>
    </r>
    <r>
      <rPr>
        <sz val="10"/>
        <rFont val="Calibri"/>
        <family val="2"/>
        <charset val="238"/>
      </rPr>
      <t>Zasilacz</t>
    </r>
  </si>
  <si>
    <r>
      <t>Teta MOD Control 1
</t>
    </r>
    <r>
      <rPr>
        <sz val="10"/>
        <rFont val="Calibri"/>
        <family val="2"/>
        <charset val="238"/>
      </rPr>
      <t>Moduł Jednostki Sterującej do montażu na szynę DIN, MOD INT, 
DR-15-24
</t>
    </r>
    <r>
      <rPr>
        <b val="true"/>
        <sz val="10"/>
        <rFont val="Calibri"/>
        <family val="2"/>
        <charset val="238"/>
      </rPr>
      <t>+ DRP-240-48 </t>
    </r>
    <r>
      <rPr>
        <sz val="10"/>
        <rFont val="Calibri"/>
        <family val="2"/>
        <charset val="238"/>
      </rPr>
      <t>– Zasilacz</t>
    </r>
  </si>
  <si>
    <r>
      <t>WM3</t>
    </r>
    <r>
      <rPr>
        <sz val="10"/>
        <rFont val="Calibri"/>
        <family val="2"/>
        <charset val="238"/>
      </rPr>
      <t>– Wspornik montażowy do ochrony czujników LPG</t>
    </r>
  </si>
  <si>
    <t>SERIA XT</t>
  </si>
  <si>
    <r>
      <t>Alpa EcoWent XT
</t>
    </r>
    <r>
      <rPr>
        <sz val="10"/>
        <rFont val="Calibri"/>
        <family val="2"/>
        <charset val="238"/>
      </rPr>
      <t>Czujnik Gazu CO</t>
    </r>
  </si>
  <si>
    <r>
      <t>Alpa EcoDet XT
</t>
    </r>
    <r>
      <rPr>
        <sz val="10"/>
        <rFont val="Calibri"/>
        <family val="2"/>
        <charset val="238"/>
      </rPr>
      <t>Czujnik Gazu LPG</t>
    </r>
  </si>
  <si>
    <r>
      <t>Alpa MOD LED 1
</t>
    </r>
    <r>
      <rPr>
        <sz val="10"/>
        <rFont val="Calibri"/>
        <family val="2"/>
        <charset val="238"/>
      </rPr>
      <t>Moduł Jednostki Sterującej do montażu na szynę DIN</t>
    </r>
  </si>
  <si>
    <r>
      <t>DR-60-24
</t>
    </r>
    <r>
      <rPr>
        <sz val="10"/>
        <rFont val="Calibri"/>
        <family val="2"/>
        <charset val="238"/>
      </rPr>
      <t>Zasilacz</t>
    </r>
  </si>
  <si>
    <r>
      <t>PW-104-TOA-1-</t>
    </r>
    <r>
      <rPr>
        <b val="true"/>
        <sz val="10"/>
        <color rgb="FF000000"/>
        <rFont val="Calibri"/>
        <family val="2"/>
        <charset val="238"/>
      </rPr>
      <t>230
</t>
    </r>
    <r>
      <rPr>
        <sz val="10"/>
        <rFont val="Calibri"/>
        <family val="2"/>
        <charset val="238"/>
      </rPr>
      <t>Tablica Ostrzegawcza Optyczno-Akustyczna 230V AC Jednostronna</t>
    </r>
  </si>
  <si>
    <t>Kalkulator oszczędności na materiałach instalacyjnych przy wykonywaniu montażu systemu detekcji CO i LPG 
w garażu podziemnym</t>
  </si>
  <si>
    <r>
      <t>Ilość kabla [m] </t>
    </r>
    <r>
      <rPr>
        <sz val="12"/>
        <rFont val="Calibri"/>
        <family val="2"/>
        <charset val="238"/>
      </rPr>
      <t>(wartość wyliczana wg wzoru: 
ilość czujników x 20 m kabla + 50 m kabla)</t>
    </r>
  </si>
  <si>
    <t>Pola granatowe proszę wypełnić w przypadku chęci ręcznej aktualizacji danych</t>
  </si>
  <si>
    <t>Orientacyjny koszt materiałów niezbędnych do podłączenia czujników CO i LPG. *</t>
  </si>
  <si>
    <t>1. Przyjęte rozwiązanie</t>
  </si>
  <si>
    <t>2. Rodzaj kabla</t>
  </si>
  <si>
    <t>3. Cena kabla</t>
  </si>
  <si>
    <t>4. Cena puszek instalacyjnych i dodatkowego wyposażenia*</t>
  </si>
  <si>
    <t>5. Ilość puszek i dodatkowego wyposażenia</t>
  </si>
  <si>
    <t>6. Koszt innych nieujętych materiałów
(opcjonalnie)</t>
  </si>
  <si>
    <t>7. Koszt wszystkich materiałów </t>
  </si>
  <si>
    <t>8. Oszczędności w porównaniu do najdroższego rozwiązania - (zł).</t>
  </si>
  <si>
    <t>9. Oszczędności w porównaniu do najdroższego rozwiązania - (%).</t>
  </si>
  <si>
    <t>Systemy produkcji Atest-Gaz</t>
  </si>
  <si>
    <r>
      <t>Teta</t>
    </r>
    <r>
      <rPr>
        <b val="true"/>
        <sz val="12"/>
        <rFont val="Calibri"/>
        <family val="2"/>
        <charset val="238"/>
      </rPr>
      <t> </t>
    </r>
    <r>
      <rPr>
        <b val="true"/>
        <sz val="12"/>
        <color rgb="FF404040"/>
        <rFont val="Calibri"/>
        <family val="2"/>
        <charset val="238"/>
      </rPr>
      <t>Gas</t>
    </r>
  </si>
  <si>
    <r>
      <t>YDY 2x1,5 mm</t>
    </r>
    <r>
      <rPr>
        <vertAlign val="superscript"/>
        <sz val="11"/>
        <rFont val="Calibri"/>
        <family val="2"/>
        <charset val="238"/>
      </rPr>
      <t>2</t>
    </r>
  </si>
  <si>
    <t>w ramach dostawy</t>
  </si>
  <si>
    <r>
      <t>Alpa</t>
    </r>
    <r>
      <rPr>
        <b val="true"/>
        <sz val="12"/>
        <rFont val="Calibri"/>
        <family val="2"/>
        <charset val="238"/>
      </rPr>
      <t> </t>
    </r>
    <r>
      <rPr>
        <b val="true"/>
        <sz val="12"/>
        <color rgb="FF404040"/>
        <rFont val="Calibri"/>
        <family val="2"/>
        <charset val="238"/>
      </rPr>
      <t>Gas XT</t>
    </r>
  </si>
  <si>
    <r>
      <t>YDY 3x1,5mm</t>
    </r>
    <r>
      <rPr>
        <vertAlign val="superscript"/>
        <sz val="11"/>
        <rFont val="Calibri"/>
        <family val="2"/>
        <charset val="238"/>
      </rPr>
      <t>2</t>
    </r>
  </si>
  <si>
    <t>Systemy z wyjściami stykowymi</t>
  </si>
  <si>
    <t>Systemy z wyjściami stykowymi – orientacyjny koszt materiałów niezbędnych do podłączenia czujników CO i LPG.</t>
  </si>
  <si>
    <t>8. Oszczędności w porównaniu do najdroższego rozwiązania 
(kwotowo).</t>
  </si>
  <si>
    <t>9. Oszczędności w porównaniu do najdroższego rozwiązania
(procentowo).</t>
  </si>
  <si>
    <t>2 progi alarmowe</t>
  </si>
  <si>
    <r>
      <t>YDY 4x1,5 mm</t>
    </r>
    <r>
      <rPr>
        <vertAlign val="superscript"/>
        <sz val="11"/>
        <rFont val="Calibri"/>
        <family val="2"/>
        <charset val="238"/>
      </rPr>
      <t>2</t>
    </r>
  </si>
  <si>
    <t>2 progi alarmowe 
+ awaria</t>
  </si>
  <si>
    <r>
      <t>YDY 5x1,5 mm</t>
    </r>
    <r>
      <rPr>
        <vertAlign val="superscript"/>
        <sz val="11"/>
        <rFont val="Calibri"/>
        <family val="2"/>
        <charset val="238"/>
      </rPr>
      <t>2</t>
    </r>
  </si>
  <si>
    <t>3 progi alarmowe
+  awaria</t>
  </si>
  <si>
    <r>
      <t>YStY6x1,5mm</t>
    </r>
    <r>
      <rPr>
        <vertAlign val="superscript"/>
        <sz val="11"/>
        <rFont val="Calibri"/>
        <family val="2"/>
        <charset val="238"/>
      </rPr>
      <t>2</t>
    </r>
  </si>
  <si>
    <t>* w komplecie z czujnikami CO + LPG w przypadku systemu Alpa Gas XT oraz Teta Gas dostarczane są puszki instalacyjne (wraz z niezbędnymi kostkami zaciskowymi), rurki z kablem łączące puszkę z czujnikiem CO oraz rurka z kablem łączące czujnik CO z czujnikiem LPG. 
Systemy Teta Gas oraz Alpa Gas XT w standardzie umożliwiają sterowanie za pomocą 3 progów alarmowych oraz posiadają sygnalizację stanów awaryjnych magistrali i urządzeń."</t>
  </si>
  <si>
    <t> Kalkulator oszczędności czasu instalacji przy wykonywaniu montażu systemu detekcji CO i LPG w garażu podziemnym</t>
  </si>
  <si>
    <t>Stawka roboczogodziny (os/h)</t>
  </si>
  <si>
    <t>Szacowana ilość czasu niezbędna na wykonanie 1 zacisku [min]</t>
  </si>
  <si>
    <t>Pola niebieskie proszę wypełnić w przypadku chęci ręcznej aktualizacji danych</t>
  </si>
  <si>
    <t>Kalkulator oszczędności czasu pracy przy wykonywaniu montażu systemu CO i LPG w garażach i parkingach podziemnych. *</t>
  </si>
  <si>
    <t>2. Ilość zacisków dla 1 punktu CO/LPG</t>
  </si>
  <si>
    <t>3. Czas na podłączenie 1 punktu CO/LPG **</t>
  </si>
  <si>
    <t>4. Czas na wszystkie punkty CO/LPG</t>
  </si>
  <si>
    <t>5. Koszt montażu (potrzebny czas * stawka os/h)</t>
  </si>
  <si>
    <t>6. Inne koszty związane z montażem (opcjonalnie)</t>
  </si>
  <si>
    <t>7. Koszt całej usługi</t>
  </si>
  <si>
    <t>** Ilość czasu niezbędna na podłączenie 1 punktu CO/LPG przez 1 osobę. Wyliczone wg wzoru: (ilość zacisków x czas na zarobienie 1 zacisku) + 10 min.</t>
  </si>
  <si>
    <t>Podsumowanie kosztów całej instalacji (materiały + usługi) *</t>
  </si>
  <si>
    <t>2. Materiały</t>
  </si>
  <si>
    <t>3. Montaż</t>
  </si>
  <si>
    <t>4. Razem 
(materiały instalacyjne + montaż)</t>
  </si>
  <si>
    <t>* Powyższy kalkulator nie obejmuje kosztów podłączenia systemów do zasilania, tablic ostrzegawczych, wentylacji oraz pozostałych wejść sterujących występujących na obiekcie. Niniejszy dokument stanowi wyłączną własność Atest-Gaz - kalkulacje sporządzone w jego oparciu nie mogą stanowić podstawy do jakichkolwiek roszczeń wobec przedsiębiorstwa Atest-Gaz.</t>
  </si>
  <si>
    <t>CENNIK</t>
  </si>
  <si>
    <t>Czujniki Gazu</t>
  </si>
  <si>
    <t>Kod</t>
  </si>
  <si>
    <t>Nazwa</t>
  </si>
  <si>
    <t>Dodatkowy opis</t>
  </si>
  <si>
    <t>Cena</t>
  </si>
  <si>
    <t>PW-097-CO</t>
  </si>
  <si>
    <t>Alpa EcoWent XT</t>
  </si>
  <si>
    <t>Czujnik CO z sensorem elektrochemicznym. Obudowa ABS.</t>
  </si>
  <si>
    <t>PW-098-LPG</t>
  </si>
  <si>
    <t>Alpa EcoDet XT</t>
  </si>
  <si>
    <t>Czujnik Gazu LPG wraz z wymienną głowicą mini PEL. Obudowa ABS.</t>
  </si>
  <si>
    <t>PW-105-CO</t>
  </si>
  <si>
    <t>Teta EcoWent</t>
  </si>
  <si>
    <t>Czujnik tlenku węgla wraz z wymienną płytką sensora. Obudowa ABS</t>
  </si>
  <si>
    <t>PW-106-LPG</t>
  </si>
  <si>
    <t>Teta EcoDet</t>
  </si>
  <si>
    <t>PW-107-LPG</t>
  </si>
  <si>
    <t>Teta MiniDet</t>
  </si>
  <si>
    <t>Czujnik gazu LPG wraz z wymienną głowicą mini PEL. Tylko do współpracy z Teta EcoWent. Obudowa ABS</t>
  </si>
  <si>
    <t>Jednostki Sterujące do systemów detekcji gazów palnych bądź toksycznych</t>
  </si>
  <si>
    <t>PW-023-A</t>
  </si>
  <si>
    <t>Alpa MOD LED1</t>
  </si>
  <si>
    <t>Montaż na szynę DIN-35</t>
  </si>
  <si>
    <t>PW-108-A</t>
  </si>
  <si>
    <t>Teta MOD Control 1</t>
  </si>
  <si>
    <t>Teta MOD Control 1, Teta MOD INT (PW-109-A). Montaż na szynę DIN-35, zasilanie 24V.</t>
  </si>
  <si>
    <t>PW-108-A + DR-15-24</t>
  </si>
  <si>
    <t>Akcesoria</t>
  </si>
  <si>
    <t>WM3</t>
  </si>
  <si>
    <t>Wspornik montażowy do ochrony czujników LPG</t>
  </si>
  <si>
    <t>Tablica Ostrzegawcza Optyczno-akustyczni TOA-A-B-C1-C2</t>
  </si>
  <si>
    <t>A – wersja 
1- lub 2-stronna</t>
  </si>
  <si>
    <t>B – napięcie zasilania</t>
  </si>
  <si>
    <t>C1- wariant napisu 1 (*)</t>
  </si>
  <si>
    <t>C2- wariant napisu 2</t>
  </si>
  <si>
    <t>230VAC</t>
  </si>
  <si>
    <t>WE /WJ /OP/ WS</t>
  </si>
  <si>
    <t>niedostępny</t>
  </si>
  <si>
    <t>24VDC</t>
  </si>
  <si>
    <t>12VDC</t>
  </si>
  <si>
    <t>WE /WJ /OP /WS</t>
  </si>
  <si>
    <t>* warianty napisów</t>
  </si>
  <si>
    <r>
      <t>WJ</t>
    </r>
    <r>
      <rPr>
        <sz val="9"/>
        <color rgb="FF000000"/>
        <rFont val="Calibri"/>
        <family val="2"/>
        <charset val="238"/>
      </rPr>
      <t>-  „NADMIAR SPALIN NIE WJEŻDŻAĆ”</t>
    </r>
  </si>
  <si>
    <r>
      <t>WE</t>
    </r>
    <r>
      <rPr>
        <sz val="9"/>
        <color rgb="FF000000"/>
        <rFont val="Calibri"/>
        <family val="2"/>
        <charset val="238"/>
      </rPr>
      <t>- „NADMIAR SPALIN NIE WCHODZIĆ”</t>
    </r>
  </si>
  <si>
    <r>
      <t>OP -</t>
    </r>
    <r>
      <rPr>
        <sz val="9"/>
        <color rgb="FF000000"/>
        <rFont val="Calibri"/>
        <family val="2"/>
        <charset val="238"/>
      </rPr>
      <t>„NADMIAR SPALIN OPUŚĆ GARAŻ”</t>
    </r>
  </si>
  <si>
    <r>
      <t>WS -</t>
    </r>
    <r>
      <rPr>
        <sz val="9"/>
        <color rgb="FF000000"/>
        <rFont val="Calibri"/>
        <family val="2"/>
        <charset val="238"/>
      </rPr>
      <t>napis na tablicy ostrzegawczej zgodny z życzeniem klienta</t>
    </r>
  </si>
  <si>
    <t>Przykład:  TOA-1-230VAC-WJ</t>
  </si>
  <si>
    <t>TOA-2-24VDC-OP-WS (prosimy podać treść napisu)</t>
  </si>
  <si>
    <t>Zasilacze</t>
  </si>
  <si>
    <t>Rodzaj</t>
  </si>
  <si>
    <t>DR-60-12</t>
  </si>
  <si>
    <t>Zasilacz</t>
  </si>
  <si>
    <t>DR  60-12</t>
  </si>
  <si>
    <t>230/12V  60W</t>
  </si>
  <si>
    <t>DR-100-12</t>
  </si>
  <si>
    <t>DR  100-12</t>
  </si>
  <si>
    <t>230/12V  100W</t>
  </si>
  <si>
    <t>DR-60-24</t>
  </si>
  <si>
    <t>DR  60-24</t>
  </si>
  <si>
    <t>230/24V  60W</t>
  </si>
  <si>
    <t>DR-100-24</t>
  </si>
  <si>
    <t>DR  100-24</t>
  </si>
  <si>
    <t>230/24V  100W</t>
  </si>
  <si>
    <t>DR-15-24</t>
  </si>
  <si>
    <t>DR 15-24</t>
  </si>
  <si>
    <t>230/24V  15W</t>
  </si>
  <si>
    <t>MDR-60-48</t>
  </si>
  <si>
    <t>MDR 60-48</t>
  </si>
  <si>
    <t>230/48V  60W</t>
  </si>
  <si>
    <t>MDR-100-48</t>
  </si>
  <si>
    <t>MDR 100-48</t>
  </si>
  <si>
    <t>230/48V  100W</t>
  </si>
  <si>
    <t>DRP-240-48</t>
  </si>
  <si>
    <t>DRP 240-48</t>
  </si>
  <si>
    <t>230/48V  240W</t>
  </si>
  <si>
    <t>HPSBOC 1824B +        ACC 2x 7Ah</t>
  </si>
  <si>
    <t>Zasilacz buforowy z akumulatorami</t>
  </si>
  <si>
    <t>HPSBOC-1824B + ACC 2x7Ah</t>
  </si>
  <si>
    <t>Zasilacz buforowy 35W w obudowie wraz akumulatorami 2x7Ah</t>
  </si>
  <si>
    <t>HPSBOC-3524C + 
ACC 2x17Ah</t>
  </si>
  <si>
    <t>HPSBOC-3524C + ACC 2x17Ah</t>
  </si>
  <si>
    <t>Zasilacz buforowy 75W wobudowie wraz akumulatorami 2x17Ah</t>
  </si>
  <si>
    <t>HPSBOC-5524C + 
ACC 2x17Ah</t>
  </si>
  <si>
    <t>Zasilacz buforowy wraz z akumulatorami</t>
  </si>
  <si>
    <t>HPSBOC- 5524C + ACC 2x17Ah</t>
  </si>
  <si>
    <t>Zasilacz buforowy 120W w obudowie wraz akumulatorami 2x17Ah</t>
  </si>
  <si>
    <t>HPSBOC-10A24C + 
ACC 2x17Ah</t>
  </si>
  <si>
    <t>HPSBOC- 10A24C + ACC 2x17Ah</t>
  </si>
  <si>
    <t>Zasilacz buforowy 240W w obudowie wraz akumulatorami 2x17Ah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</si>
</sst>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\ [$zł-415];[RED]\-#,##0\ [$zł-415]"/>
    <numFmt numFmtId="166" formatCode="0%"/>
    <numFmt numFmtId="167" formatCode="#,##0\ [$zł-415];\-#,##0\ [$zł-415]"/>
    <numFmt numFmtId="168" formatCode="#,##0.00\ [$zł-415];[RED]\-#,##0.00\ [$zł-415]"/>
    <numFmt numFmtId="169" formatCode="#,##0.00,&quot;zł&quot;"/>
    <numFmt numFmtId="170" formatCode="0.00%"/>
    <numFmt numFmtId="171" formatCode="#,##0&quot; min.&quot;"/>
    <numFmt numFmtId="172" formatCode="#,##0.0&quot; h&quot;"/>
  </numFmts>
  <fonts count="3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FFFFFF"/>
      <name val="Calibri"/>
      <family val="2"/>
      <charset val="238"/>
    </font>
    <font>
      <b val="true"/>
      <sz val="12"/>
      <name val="Calibri"/>
      <family val="2"/>
      <charset val="238"/>
    </font>
    <font>
      <sz val="12"/>
      <name val="Calibri"/>
      <family val="2"/>
      <charset val="238"/>
    </font>
    <font>
      <b val="true"/>
      <sz val="10"/>
      <name val="Arial"/>
      <family val="2"/>
      <charset val="238"/>
    </font>
    <font>
      <b val="true"/>
      <sz val="18"/>
      <color rgb="FFC5000B"/>
      <name val="Open Sans"/>
      <family val="2"/>
      <charset val="238"/>
    </font>
    <font>
      <b val="true"/>
      <sz val="18"/>
      <color rgb="FF414042"/>
      <name val="Open Sans"/>
      <family val="2"/>
      <charset val="238"/>
    </font>
    <font>
      <b val="true"/>
      <sz val="18"/>
      <name val="Open Sans"/>
      <family val="2"/>
      <charset val="238"/>
    </font>
    <font>
      <b val="true"/>
      <sz val="12"/>
      <color rgb="FFFFFFFF"/>
      <name val="Calibri"/>
      <family val="2"/>
      <charset val="238"/>
    </font>
    <font>
      <sz val="10"/>
      <color rgb="FFFFFFFF"/>
      <name val="Arial"/>
      <family val="2"/>
      <charset val="238"/>
    </font>
    <font>
      <b val="true"/>
      <sz val="10"/>
      <name val="Calibri"/>
      <family val="2"/>
      <charset val="238"/>
    </font>
    <font>
      <sz val="1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3"/>
      <color rgb="FFFFFFFF"/>
      <name val="Calibri"/>
      <family val="2"/>
      <charset val="238"/>
    </font>
    <font>
      <b val="true"/>
      <sz val="13"/>
      <name val="Calibri"/>
      <family val="2"/>
      <charset val="238"/>
    </font>
    <font>
      <sz val="11"/>
      <name val="Calibri"/>
      <family val="2"/>
      <charset val="238"/>
    </font>
    <font>
      <b val="true"/>
      <sz val="13"/>
      <color rgb="FF000000"/>
      <name val="Calibri"/>
      <family val="2"/>
      <charset val="238"/>
    </font>
    <font>
      <sz val="12"/>
      <color rgb="FFFFFFFF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0"/>
      <color rgb="FF262626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2"/>
      <color rgb="FFC00000"/>
      <name val="Calibri"/>
      <family val="2"/>
      <charset val="238"/>
    </font>
    <font>
      <b val="true"/>
      <sz val="12"/>
      <color rgb="FF404040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sz val="14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2"/>
      <color rgb="FF262626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1"/>
      <color rgb="FFBD2F03"/>
      <name val="Calibri"/>
      <family val="2"/>
      <charset val="238"/>
    </font>
    <font>
      <b val="true"/>
      <sz val="15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5000B"/>
        <bgColor rgb="FFC00000"/>
      </patternFill>
    </fill>
    <fill>
      <patternFill patternType="solid">
        <fgColor rgb="FFDDDDDD"/>
        <bgColor rgb="FFE7E6E6"/>
      </patternFill>
    </fill>
    <fill>
      <patternFill patternType="solid">
        <fgColor rgb="FFFFFFFF"/>
        <bgColor rgb="FFF5F0F0"/>
      </patternFill>
    </fill>
    <fill>
      <patternFill patternType="solid">
        <fgColor rgb="FF191919"/>
        <bgColor rgb="FF262626"/>
      </patternFill>
    </fill>
    <fill>
      <patternFill patternType="solid">
        <fgColor rgb="FFF5F0F0"/>
        <bgColor rgb="FFEEEEEE"/>
      </patternFill>
    </fill>
    <fill>
      <patternFill patternType="solid">
        <fgColor rgb="FFEEEEEE"/>
        <bgColor rgb="FFF5F0F0"/>
      </patternFill>
    </fill>
    <fill>
      <patternFill patternType="solid">
        <fgColor rgb="FF333F50"/>
        <bgColor rgb="FF404040"/>
      </patternFill>
    </fill>
    <fill>
      <patternFill patternType="solid">
        <fgColor rgb="FFC00000"/>
        <bgColor rgb="FFC5000B"/>
      </patternFill>
    </fill>
    <fill>
      <patternFill patternType="solid">
        <fgColor rgb="FF262626"/>
        <bgColor rgb="FF191919"/>
      </patternFill>
    </fill>
    <fill>
      <patternFill patternType="solid">
        <fgColor rgb="FF7F7F7F"/>
        <bgColor rgb="FF969696"/>
      </patternFill>
    </fill>
    <fill>
      <patternFill patternType="solid">
        <fgColor rgb="FFE7E6E6"/>
        <bgColor rgb="FFEEEEEE"/>
      </patternFill>
    </fill>
    <fill>
      <patternFill patternType="solid">
        <fgColor rgb="FFFF4343"/>
        <bgColor rgb="FFBD2F03"/>
      </patternFill>
    </fill>
    <fill>
      <patternFill patternType="solid">
        <fgColor rgb="FF595959"/>
        <bgColor rgb="FF414042"/>
      </patternFill>
    </fill>
  </fills>
  <borders count="71">
    <border diagonalUp="false" diagonalDown="false">
      <left/>
      <right/>
      <top/>
      <bottom/>
      <diagonal/>
    </border>
    <border diagonalUp="false" diagonalDown="false">
      <left style="medium">
        <color rgb="FF191919"/>
      </left>
      <right style="medium">
        <color rgb="FF191919"/>
      </right>
      <top style="medium">
        <color rgb="FF191919"/>
      </top>
      <bottom/>
      <diagonal/>
    </border>
    <border diagonalUp="false" diagonalDown="false">
      <left style="medium">
        <color rgb="FF191919"/>
      </left>
      <right/>
      <top/>
      <bottom/>
      <diagonal/>
    </border>
    <border diagonalUp="false" diagonalDown="false">
      <left/>
      <right style="medium">
        <color rgb="FF191919"/>
      </right>
      <top/>
      <bottom/>
      <diagonal/>
    </border>
    <border diagonalUp="false" diagonalDown="false">
      <left style="medium">
        <color rgb="FF191919"/>
      </left>
      <right/>
      <top/>
      <bottom style="medium">
        <color rgb="FF191919"/>
      </bottom>
      <diagonal/>
    </border>
    <border diagonalUp="false" diagonalDown="false">
      <left/>
      <right/>
      <top/>
      <bottom style="medium">
        <color rgb="FF191919"/>
      </bottom>
      <diagonal/>
    </border>
    <border diagonalUp="false" diagonalDown="false">
      <left/>
      <right style="medium">
        <color rgb="FF191919"/>
      </right>
      <top/>
      <bottom style="medium">
        <color rgb="FF191919"/>
      </bottom>
      <diagonal/>
    </border>
    <border diagonalUp="false" diagonalDown="false">
      <left style="thick">
        <color rgb="FFC5000B"/>
      </left>
      <right style="thick">
        <color rgb="FFC5000B"/>
      </right>
      <top style="thick">
        <color rgb="FFC5000B"/>
      </top>
      <bottom/>
      <diagonal/>
    </border>
    <border diagonalUp="false" diagonalDown="false">
      <left style="thick">
        <color rgb="FFC5000B"/>
      </left>
      <right style="thick">
        <color rgb="FFC5000B"/>
      </right>
      <top/>
      <bottom/>
      <diagonal/>
    </border>
    <border diagonalUp="false" diagonalDown="false">
      <left style="thick">
        <color rgb="FFC5000B"/>
      </left>
      <right/>
      <top/>
      <bottom/>
      <diagonal/>
    </border>
    <border diagonalUp="false" diagonalDown="false">
      <left/>
      <right style="thick">
        <color rgb="FFC5000B"/>
      </right>
      <top/>
      <bottom/>
      <diagonal/>
    </border>
    <border diagonalUp="false" diagonalDown="false">
      <left style="thick">
        <color rgb="FFC5000B"/>
      </left>
      <right style="thin"/>
      <top style="thick">
        <color rgb="FFC5000B"/>
      </top>
      <bottom style="thin"/>
      <diagonal/>
    </border>
    <border diagonalUp="false" diagonalDown="false">
      <left style="thin"/>
      <right style="thin"/>
      <top style="thick">
        <color rgb="FFC5000B"/>
      </top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ck">
        <color rgb="FFC5000B"/>
      </left>
      <right style="thin">
        <color rgb="FFC5000B"/>
      </right>
      <top style="thick">
        <color rgb="FFC5000B"/>
      </top>
      <bottom style="hair">
        <color rgb="FFC5000B"/>
      </bottom>
      <diagonal/>
    </border>
    <border diagonalUp="false" diagonalDown="false">
      <left style="thin">
        <color rgb="FFC5000B"/>
      </left>
      <right style="thin">
        <color rgb="FFC5000B"/>
      </right>
      <top style="thick">
        <color rgb="FFC5000B"/>
      </top>
      <bottom style="hair">
        <color rgb="FFC5000B"/>
      </bottom>
      <diagonal/>
    </border>
    <border diagonalUp="false" diagonalDown="false">
      <left style="thin">
        <color rgb="FFC5000B"/>
      </left>
      <right style="thin">
        <color rgb="FFC5000B"/>
      </right>
      <top style="thick"/>
      <bottom style="hair">
        <color rgb="FFC5000B"/>
      </bottom>
      <diagonal/>
    </border>
    <border diagonalUp="false" diagonalDown="false">
      <left style="thin">
        <color rgb="FFC5000B"/>
      </left>
      <right style="thick">
        <color rgb="FFC5000B"/>
      </right>
      <top style="thick">
        <color rgb="FFC5000B"/>
      </top>
      <bottom style="hair">
        <color rgb="FFC5000B"/>
      </bottom>
      <diagonal/>
    </border>
    <border diagonalUp="false" diagonalDown="false">
      <left style="thick">
        <color rgb="FFC5000B"/>
      </left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>
        <color rgb="FFC5000B"/>
      </right>
      <top style="thin"/>
      <bottom style="thin"/>
      <diagonal/>
    </border>
    <border diagonalUp="false" diagonalDown="false">
      <left style="thick">
        <color rgb="FFC5000B"/>
      </left>
      <right/>
      <top/>
      <bottom style="thick">
        <color rgb="FFC5000B"/>
      </bottom>
      <diagonal/>
    </border>
    <border diagonalUp="false" diagonalDown="false">
      <left/>
      <right/>
      <top/>
      <bottom style="thick">
        <color rgb="FFC5000B"/>
      </bottom>
      <diagonal/>
    </border>
    <border diagonalUp="false" diagonalDown="false">
      <left/>
      <right style="thick">
        <color rgb="FFC5000B"/>
      </right>
      <top/>
      <bottom style="thick">
        <color rgb="FFC5000B"/>
      </bottom>
      <diagonal/>
    </border>
    <border diagonalUp="false" diagonalDown="false">
      <left style="thick">
        <color rgb="FFC5000B"/>
      </left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>
        <color rgb="FFC5000B"/>
      </left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>
        <color rgb="FFC5000B"/>
      </right>
      <top/>
      <bottom style="thin"/>
      <diagonal/>
    </border>
    <border diagonalUp="false" diagonalDown="false">
      <left style="thick">
        <color rgb="FF414042"/>
      </left>
      <right style="thick">
        <color rgb="FF414042"/>
      </right>
      <top style="thick">
        <color rgb="FF414042"/>
      </top>
      <bottom/>
      <diagonal/>
    </border>
    <border diagonalUp="false" diagonalDown="false">
      <left style="thick">
        <color rgb="FF414042"/>
      </left>
      <right/>
      <top/>
      <bottom/>
      <diagonal/>
    </border>
    <border diagonalUp="false" diagonalDown="false">
      <left/>
      <right style="thick">
        <color rgb="FF414042"/>
      </right>
      <top/>
      <bottom/>
      <diagonal/>
    </border>
    <border diagonalUp="false" diagonalDown="false">
      <left style="thick">
        <color rgb="FF414042"/>
      </left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ck">
        <color rgb="FF414042"/>
      </left>
      <right style="thin"/>
      <top style="thin"/>
      <bottom style="thin"/>
      <diagonal/>
    </border>
    <border diagonalUp="false" diagonalDown="false">
      <left style="thin"/>
      <right style="thick">
        <color rgb="FF414042"/>
      </right>
      <top/>
      <bottom style="thin"/>
      <diagonal/>
    </border>
    <border diagonalUp="false" diagonalDown="false">
      <left style="thin"/>
      <right style="thick">
        <color rgb="FF414042"/>
      </right>
      <top style="thin"/>
      <bottom style="thin"/>
      <diagonal/>
    </border>
    <border diagonalUp="false" diagonalDown="false">
      <left style="thick">
        <color rgb="FF414042"/>
      </left>
      <right style="thin">
        <color rgb="FF414042"/>
      </right>
      <top style="thin">
        <color rgb="FF414042"/>
      </top>
      <bottom style="thin">
        <color rgb="FF414042"/>
      </bottom>
      <diagonal/>
    </border>
    <border diagonalUp="false" diagonalDown="false">
      <left style="thin">
        <color rgb="FF414042"/>
      </left>
      <right style="thick">
        <color rgb="FF414042"/>
      </right>
      <top style="thin">
        <color rgb="FF414042"/>
      </top>
      <bottom style="thin">
        <color rgb="FF414042"/>
      </bottom>
      <diagonal/>
    </border>
    <border diagonalUp="false" diagonalDown="false">
      <left style="thick">
        <color rgb="FF414042"/>
      </left>
      <right/>
      <top/>
      <bottom style="thick">
        <color rgb="FF414042"/>
      </bottom>
      <diagonal/>
    </border>
    <border diagonalUp="false" diagonalDown="false">
      <left/>
      <right/>
      <top/>
      <bottom style="thick">
        <color rgb="FF414042"/>
      </bottom>
      <diagonal/>
    </border>
    <border diagonalUp="false" diagonalDown="false">
      <left/>
      <right style="thick">
        <color rgb="FF414042"/>
      </right>
      <top/>
      <bottom style="thick">
        <color rgb="FF414042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>
        <color rgb="FF333F50"/>
      </left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>
        <color rgb="FF404040"/>
      </left>
      <right style="medium">
        <color rgb="FF404040"/>
      </right>
      <top style="medium">
        <color rgb="FF404040"/>
      </top>
      <bottom/>
      <diagonal/>
    </border>
    <border diagonalUp="false" diagonalDown="false">
      <left style="medium">
        <color rgb="FF404040"/>
      </left>
      <right/>
      <top/>
      <bottom/>
      <diagonal/>
    </border>
    <border diagonalUp="false" diagonalDown="false">
      <left/>
      <right style="medium">
        <color rgb="FF404040"/>
      </right>
      <top/>
      <bottom/>
      <diagonal/>
    </border>
    <border diagonalUp="false" diagonalDown="false">
      <left style="medium">
        <color rgb="FF404040"/>
      </left>
      <right style="medium">
        <color rgb="FF404040"/>
      </right>
      <top/>
      <bottom/>
      <diagonal/>
    </border>
    <border diagonalUp="false" diagonalDown="false">
      <left/>
      <right/>
      <top style="thin">
        <color rgb="FFE7E6E6"/>
      </top>
      <bottom/>
      <diagonal/>
    </border>
    <border diagonalUp="false" diagonalDown="false">
      <left/>
      <right style="thin">
        <color rgb="FF333F50"/>
      </right>
      <top/>
      <bottom/>
      <diagonal/>
    </border>
    <border diagonalUp="false" diagonalDown="false">
      <left/>
      <right/>
      <top/>
      <bottom style="thin">
        <color rgb="FFE7E6E6"/>
      </bottom>
      <diagonal/>
    </border>
    <border diagonalUp="false" diagonalDown="false">
      <left style="thin">
        <color rgb="FF333F50"/>
      </left>
      <right style="thin">
        <color rgb="FF333F50"/>
      </right>
      <top/>
      <bottom/>
      <diagonal/>
    </border>
    <border diagonalUp="false" diagonalDown="false">
      <left style="medium">
        <color rgb="FF404040"/>
      </left>
      <right style="medium">
        <color rgb="FF404040"/>
      </right>
      <top/>
      <bottom style="medium">
        <color rgb="FF404040"/>
      </bottom>
      <diagonal/>
    </border>
    <border diagonalUp="false" diagonalDown="false">
      <left style="medium">
        <color rgb="FF333F50"/>
      </left>
      <right style="medium">
        <color rgb="FF333F50"/>
      </right>
      <top style="medium">
        <color rgb="FF333F50"/>
      </top>
      <bottom/>
      <diagonal/>
    </border>
    <border diagonalUp="false" diagonalDown="false">
      <left style="medium">
        <color rgb="FF333F50"/>
      </left>
      <right/>
      <top/>
      <bottom/>
      <diagonal/>
    </border>
    <border diagonalUp="false" diagonalDown="false">
      <left/>
      <right style="medium">
        <color rgb="FF333F50"/>
      </right>
      <top/>
      <bottom/>
      <diagonal/>
    </border>
    <border diagonalUp="false" diagonalDown="false">
      <left style="medium">
        <color rgb="FF333F50"/>
      </left>
      <right style="medium">
        <color rgb="FF333F50"/>
      </right>
      <top/>
      <bottom/>
      <diagonal/>
    </border>
    <border diagonalUp="false" diagonalDown="false">
      <left style="medium">
        <color rgb="FF333F50"/>
      </left>
      <right/>
      <top/>
      <bottom style="medium">
        <color rgb="FF333F50"/>
      </bottom>
      <diagonal/>
    </border>
    <border diagonalUp="false" diagonalDown="false">
      <left/>
      <right/>
      <top/>
      <bottom style="medium">
        <color rgb="FF333F50"/>
      </bottom>
      <diagonal/>
    </border>
    <border diagonalUp="false" diagonalDown="false">
      <left/>
      <right style="medium">
        <color rgb="FF333F50"/>
      </right>
      <top/>
      <bottom style="medium">
        <color rgb="FF333F50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6" fillId="3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6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4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6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2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5" borderId="1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6" borderId="18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5" fontId="1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4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5" fillId="6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4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4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6" borderId="1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6" fontId="14" fillId="0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5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7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6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6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2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0" borderId="2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14" fillId="0" borderId="2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5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5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7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6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4" borderId="2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14" fillId="0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6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7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6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3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9" fillId="7" borderId="3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0" borderId="4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4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4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4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1" fillId="8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0" fillId="8" borderId="4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1" fillId="8" borderId="4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9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2" fillId="4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1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7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9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1" fillId="1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11" fillId="13" borderId="4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12" borderId="4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1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4" fillId="12" borderId="4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8" fillId="1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4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4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12" borderId="4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8" fillId="12" borderId="4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1" fillId="1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1" fillId="11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11" fillId="11" borderId="4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0" borderId="4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2" borderId="47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4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5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49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0" fillId="8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8" borderId="5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1" fillId="8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9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1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11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11" borderId="5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4" fillId="12" borderId="5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4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31" fillId="4" borderId="5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2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9" borderId="4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11" fillId="13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12" borderId="4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31" fillId="12" borderId="5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2" fontId="18" fillId="1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8" fillId="1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27" fillId="8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5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12" borderId="4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8" fillId="1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31" fillId="1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1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8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10" borderId="4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1" fillId="14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11" fillId="14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0" borderId="4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5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12" borderId="5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1" fillId="9" borderId="5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5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10" borderId="5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1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9" borderId="5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4" fillId="12" borderId="6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4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1" fillId="9" borderId="5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12" borderId="5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6" fillId="1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0" borderId="6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12" borderId="5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1" fillId="13" borderId="5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0" borderId="5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9" fillId="12" borderId="6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6" fillId="12" borderId="6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1" fillId="13" borderId="6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2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3" fillId="7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3" fillId="2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4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7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4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7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3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7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5F0F0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343"/>
      <rgbColor rgb="FF595959"/>
      <rgbColor rgb="FF969696"/>
      <rgbColor rgb="FF414042"/>
      <rgbColor rgb="FF339966"/>
      <rgbColor rgb="FF191919"/>
      <rgbColor rgb="FF404040"/>
      <rgbColor rgb="FFBD2F03"/>
      <rgbColor rgb="FF993366"/>
      <rgbColor rgb="FF333F50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5.jpeg"/><Relationship Id="rId2" Type="http://schemas.openxmlformats.org/officeDocument/2006/relationships/image" Target="../media/image16.png"/><Relationship Id="rId3" Type="http://schemas.openxmlformats.org/officeDocument/2006/relationships/image" Target="../media/image17.jpeg"/><Relationship Id="rId4" Type="http://schemas.openxmlformats.org/officeDocument/2006/relationships/image" Target="../media/image18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9.png"/><Relationship Id="rId2" Type="http://schemas.openxmlformats.org/officeDocument/2006/relationships/image" Target="../media/image20.png"/><Relationship Id="rId3" Type="http://schemas.openxmlformats.org/officeDocument/2006/relationships/image" Target="../media/image2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420120</xdr:colOff>
      <xdr:row>11</xdr:row>
      <xdr:rowOff>10440</xdr:rowOff>
    </xdr:from>
    <xdr:to>
      <xdr:col>0</xdr:col>
      <xdr:colOff>1089000</xdr:colOff>
      <xdr:row>12</xdr:row>
      <xdr:rowOff>14040</xdr:rowOff>
    </xdr:to>
    <xdr:pic>
      <xdr:nvPicPr>
        <xdr:cNvPr id="0" name="Obraz 2" descr=""/>
        <xdr:cNvPicPr/>
      </xdr:nvPicPr>
      <xdr:blipFill>
        <a:blip r:embed="rId1"/>
        <a:stretch/>
      </xdr:blipFill>
      <xdr:spPr>
        <a:xfrm>
          <a:off x="420120" y="5189400"/>
          <a:ext cx="668880" cy="363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81000</xdr:colOff>
      <xdr:row>0</xdr:row>
      <xdr:rowOff>0</xdr:rowOff>
    </xdr:from>
    <xdr:to>
      <xdr:col>6</xdr:col>
      <xdr:colOff>952560</xdr:colOff>
      <xdr:row>2</xdr:row>
      <xdr:rowOff>54720</xdr:rowOff>
    </xdr:to>
    <xdr:pic>
      <xdr:nvPicPr>
        <xdr:cNvPr id="1" name="Obraz 1" descr=""/>
        <xdr:cNvPicPr/>
      </xdr:nvPicPr>
      <xdr:blipFill>
        <a:blip r:embed="rId2"/>
        <a:stretch/>
      </xdr:blipFill>
      <xdr:spPr>
        <a:xfrm>
          <a:off x="81000" y="0"/>
          <a:ext cx="6032520" cy="1676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421560</xdr:colOff>
      <xdr:row>44</xdr:row>
      <xdr:rowOff>303840</xdr:rowOff>
    </xdr:from>
    <xdr:to>
      <xdr:col>0</xdr:col>
      <xdr:colOff>1090440</xdr:colOff>
      <xdr:row>45</xdr:row>
      <xdr:rowOff>343800</xdr:rowOff>
    </xdr:to>
    <xdr:pic>
      <xdr:nvPicPr>
        <xdr:cNvPr id="2" name="Obraz 2" descr=""/>
        <xdr:cNvPicPr/>
      </xdr:nvPicPr>
      <xdr:blipFill>
        <a:blip r:embed="rId3"/>
        <a:stretch/>
      </xdr:blipFill>
      <xdr:spPr>
        <a:xfrm>
          <a:off x="421560" y="17106480"/>
          <a:ext cx="668880" cy="363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417240</xdr:colOff>
      <xdr:row>26</xdr:row>
      <xdr:rowOff>315360</xdr:rowOff>
    </xdr:from>
    <xdr:to>
      <xdr:col>0</xdr:col>
      <xdr:colOff>1086120</xdr:colOff>
      <xdr:row>27</xdr:row>
      <xdr:rowOff>355320</xdr:rowOff>
    </xdr:to>
    <xdr:pic>
      <xdr:nvPicPr>
        <xdr:cNvPr id="3" name="Obraz 2" descr=""/>
        <xdr:cNvPicPr/>
      </xdr:nvPicPr>
      <xdr:blipFill>
        <a:blip r:embed="rId4"/>
        <a:stretch/>
      </xdr:blipFill>
      <xdr:spPr>
        <a:xfrm>
          <a:off x="417240" y="10797840"/>
          <a:ext cx="668880" cy="363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51480</xdr:colOff>
      <xdr:row>0</xdr:row>
      <xdr:rowOff>0</xdr:rowOff>
    </xdr:from>
    <xdr:to>
      <xdr:col>4</xdr:col>
      <xdr:colOff>654120</xdr:colOff>
      <xdr:row>0</xdr:row>
      <xdr:rowOff>627840</xdr:rowOff>
    </xdr:to>
    <xdr:pic>
      <xdr:nvPicPr>
        <xdr:cNvPr id="4" name="Obraz 3" descr=""/>
        <xdr:cNvPicPr/>
      </xdr:nvPicPr>
      <xdr:blipFill>
        <a:blip r:embed="rId1"/>
        <a:stretch/>
      </xdr:blipFill>
      <xdr:spPr>
        <a:xfrm>
          <a:off x="81000" y="0"/>
          <a:ext cx="3546000" cy="62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51480</xdr:colOff>
      <xdr:row>24</xdr:row>
      <xdr:rowOff>30240</xdr:rowOff>
    </xdr:from>
    <xdr:to>
      <xdr:col>4</xdr:col>
      <xdr:colOff>654120</xdr:colOff>
      <xdr:row>24</xdr:row>
      <xdr:rowOff>658080</xdr:rowOff>
    </xdr:to>
    <xdr:pic>
      <xdr:nvPicPr>
        <xdr:cNvPr id="5" name="Obraz 4" descr=""/>
        <xdr:cNvPicPr/>
      </xdr:nvPicPr>
      <xdr:blipFill>
        <a:blip r:embed="rId2"/>
        <a:stretch/>
      </xdr:blipFill>
      <xdr:spPr>
        <a:xfrm>
          <a:off x="81000" y="7020000"/>
          <a:ext cx="3546000" cy="62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51480</xdr:colOff>
      <xdr:row>48</xdr:row>
      <xdr:rowOff>0</xdr:rowOff>
    </xdr:from>
    <xdr:to>
      <xdr:col>4</xdr:col>
      <xdr:colOff>654120</xdr:colOff>
      <xdr:row>48</xdr:row>
      <xdr:rowOff>630720</xdr:rowOff>
    </xdr:to>
    <xdr:pic>
      <xdr:nvPicPr>
        <xdr:cNvPr id="6" name="Obraz 5" descr=""/>
        <xdr:cNvPicPr/>
      </xdr:nvPicPr>
      <xdr:blipFill>
        <a:blip r:embed="rId3"/>
        <a:stretch/>
      </xdr:blipFill>
      <xdr:spPr>
        <a:xfrm>
          <a:off x="81000" y="13924800"/>
          <a:ext cx="3546000" cy="630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7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H21" activeCellId="1" sqref="F42:F44 H21"/>
    </sheetView>
  </sheetViews>
  <sheetFormatPr defaultRowHeight="12.75"/>
  <cols>
    <col collapsed="false" hidden="false" max="1" min="1" style="0" width="30.1377551020408"/>
    <col collapsed="false" hidden="false" max="2" min="2" style="0" width="11.8622448979592"/>
    <col collapsed="false" hidden="false" max="4" min="3" style="0" width="8"/>
    <col collapsed="false" hidden="false" max="5" min="5" style="0" width="12.8622448979592"/>
    <col collapsed="false" hidden="false" max="6" min="6" style="0" width="2.28571428571429"/>
    <col collapsed="false" hidden="false" max="7" min="7" style="1" width="29.1377551020408"/>
    <col collapsed="false" hidden="false" max="8" min="8" style="0" width="11.5714285714286"/>
    <col collapsed="false" hidden="false" max="10" min="9" style="0" width="8"/>
    <col collapsed="false" hidden="false" max="11" min="11" style="0" width="12.8622448979592"/>
    <col collapsed="false" hidden="false" max="12" min="12" style="0" width="14.1479591836735"/>
    <col collapsed="false" hidden="true" max="13" min="13" style="0" width="0"/>
    <col collapsed="false" hidden="false" max="14" min="14" style="0" width="14.1479591836735"/>
    <col collapsed="false" hidden="false" max="1025" min="15" style="0" width="11.5714285714286"/>
  </cols>
  <sheetData>
    <row r="1" customFormat="false" ht="114.9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75" hidden="false" customHeight="false" outlineLevel="0" collapsed="false">
      <c r="A2" s="3"/>
      <c r="B2" s="3"/>
      <c r="C2" s="3"/>
      <c r="D2" s="3"/>
      <c r="E2" s="3"/>
      <c r="F2" s="3"/>
      <c r="G2" s="4"/>
      <c r="H2" s="3"/>
      <c r="I2" s="3"/>
      <c r="J2" s="3"/>
      <c r="K2" s="3"/>
    </row>
    <row r="3" customFormat="false" ht="27.2" hidden="false" customHeight="true" outlineLevel="0" collapsed="false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2.75" hidden="false" customHeight="false" outlineLevel="0" collapsed="false">
      <c r="A4" s="6"/>
      <c r="B4" s="7"/>
      <c r="C4" s="3"/>
      <c r="D4" s="3"/>
      <c r="E4" s="3"/>
      <c r="F4" s="3"/>
      <c r="G4" s="4"/>
      <c r="H4" s="7"/>
      <c r="I4" s="3"/>
      <c r="J4" s="3"/>
      <c r="K4" s="8"/>
    </row>
    <row r="5" s="14" customFormat="true" ht="42.6" hidden="false" customHeight="true" outlineLevel="0" collapsed="false">
      <c r="A5" s="9" t="s">
        <v>1</v>
      </c>
      <c r="B5" s="9"/>
      <c r="C5" s="9"/>
      <c r="D5" s="9"/>
      <c r="E5" s="10" t="n">
        <v>50</v>
      </c>
      <c r="F5" s="11"/>
      <c r="G5" s="12" t="s">
        <v>2</v>
      </c>
      <c r="H5" s="12"/>
      <c r="I5" s="12"/>
      <c r="J5" s="12"/>
      <c r="K5" s="13" t="n">
        <v>0</v>
      </c>
      <c r="M5" s="14" t="n">
        <f aca="false">SUM(E5:E7)</f>
        <v>50</v>
      </c>
    </row>
    <row r="6" customFormat="false" ht="42.6" hidden="false" customHeight="true" outlineLevel="0" collapsed="false">
      <c r="A6" s="15" t="s">
        <v>3</v>
      </c>
      <c r="B6" s="15"/>
      <c r="C6" s="15"/>
      <c r="D6" s="15"/>
      <c r="E6" s="16" t="n">
        <v>0</v>
      </c>
      <c r="F6" s="11"/>
      <c r="G6" s="17" t="s">
        <v>4</v>
      </c>
      <c r="H6" s="17"/>
      <c r="I6" s="17"/>
      <c r="J6" s="17"/>
      <c r="K6" s="18" t="n">
        <v>0</v>
      </c>
    </row>
    <row r="7" customFormat="false" ht="42.6" hidden="false" customHeight="true" outlineLevel="0" collapsed="false">
      <c r="A7" s="9" t="s">
        <v>5</v>
      </c>
      <c r="B7" s="9"/>
      <c r="C7" s="9"/>
      <c r="D7" s="9"/>
      <c r="E7" s="10" t="n">
        <v>0</v>
      </c>
      <c r="F7" s="11"/>
      <c r="G7" s="12" t="s">
        <v>6</v>
      </c>
      <c r="H7" s="12"/>
      <c r="I7" s="12"/>
      <c r="J7" s="12"/>
      <c r="K7" s="13" t="n">
        <v>0</v>
      </c>
    </row>
    <row r="8" customFormat="false" ht="42.6" hidden="false" customHeight="true" outlineLevel="0" collapsed="false">
      <c r="A8" s="15" t="s">
        <v>7</v>
      </c>
      <c r="B8" s="15"/>
      <c r="C8" s="15"/>
      <c r="D8" s="15"/>
      <c r="E8" s="16" t="n">
        <v>0</v>
      </c>
      <c r="F8" s="11"/>
      <c r="G8" s="19" t="s">
        <v>8</v>
      </c>
      <c r="H8" s="19"/>
      <c r="I8" s="19"/>
      <c r="J8" s="19"/>
      <c r="K8" s="20" t="n">
        <v>0</v>
      </c>
    </row>
    <row r="9" s="27" customFormat="true" ht="15.75" hidden="false" customHeight="false" outlineLevel="0" collapsed="false">
      <c r="A9" s="21"/>
      <c r="B9" s="21"/>
      <c r="C9" s="21"/>
      <c r="D9" s="22"/>
      <c r="E9" s="23"/>
      <c r="F9" s="22"/>
      <c r="G9" s="22"/>
      <c r="H9" s="24"/>
      <c r="I9" s="25"/>
      <c r="J9" s="24"/>
      <c r="K9" s="26"/>
    </row>
    <row r="10" customFormat="false" ht="28.5" hidden="false" customHeight="true" outlineLevel="0" collapsed="false">
      <c r="G10" s="0"/>
      <c r="L10" s="14"/>
      <c r="M10" s="14"/>
      <c r="N10" s="14"/>
    </row>
    <row r="11" customFormat="false" ht="25.5" hidden="false" customHeight="true" outlineLevel="0" collapsed="false">
      <c r="A11" s="28" t="s">
        <v>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="30" customFormat="true" ht="28.35" hidden="false" customHeight="true" outlineLevel="0" collapsed="false">
      <c r="A12" s="29" t="s">
        <v>10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customFormat="false" ht="8.45" hidden="false" customHeight="true" outlineLevel="0" collapsed="false">
      <c r="A13" s="31"/>
      <c r="G13" s="0"/>
      <c r="K13" s="32"/>
    </row>
    <row r="14" s="36" customFormat="true" ht="31.15" hidden="false" customHeight="true" outlineLevel="0" collapsed="false">
      <c r="A14" s="33" t="s">
        <v>11</v>
      </c>
      <c r="B14" s="34" t="s">
        <v>12</v>
      </c>
      <c r="C14" s="34" t="s">
        <v>13</v>
      </c>
      <c r="D14" s="35" t="s">
        <v>14</v>
      </c>
      <c r="E14" s="34" t="s">
        <v>15</v>
      </c>
      <c r="G14" s="37" t="s">
        <v>11</v>
      </c>
      <c r="H14" s="38" t="s">
        <v>12</v>
      </c>
      <c r="I14" s="38" t="s">
        <v>13</v>
      </c>
      <c r="J14" s="39" t="s">
        <v>14</v>
      </c>
      <c r="K14" s="40" t="s">
        <v>15</v>
      </c>
    </row>
    <row r="15" customFormat="false" ht="33.95" hidden="false" customHeight="true" outlineLevel="0" collapsed="false">
      <c r="A15" s="41" t="s">
        <v>16</v>
      </c>
      <c r="B15" s="42" t="n">
        <f aca="false">2*Cennik!$F$8</f>
        <v>636</v>
      </c>
      <c r="C15" s="43" t="n">
        <f aca="false">$E$5</f>
        <v>50</v>
      </c>
      <c r="D15" s="44" t="n">
        <f aca="false">0</f>
        <v>0</v>
      </c>
      <c r="E15" s="42" t="n">
        <f aca="false">ROUNDUP(B15*C15-B15*C15*D15,0)</f>
        <v>31800</v>
      </c>
      <c r="F15" s="45"/>
      <c r="G15" s="46" t="s">
        <v>17</v>
      </c>
      <c r="H15" s="47" t="n">
        <f aca="false">Cennik!$H$23</f>
        <v>285</v>
      </c>
      <c r="I15" s="48" t="n">
        <f aca="false">$E$8</f>
        <v>0</v>
      </c>
      <c r="J15" s="44" t="n">
        <v>0</v>
      </c>
      <c r="K15" s="49" t="n">
        <f aca="false">ROUNDUP(H15*I15-H15*I15*J15,0)</f>
        <v>0</v>
      </c>
    </row>
    <row r="16" customFormat="false" ht="33.95" hidden="false" customHeight="true" outlineLevel="0" collapsed="false">
      <c r="A16" s="50" t="s">
        <v>18</v>
      </c>
      <c r="B16" s="42" t="n">
        <f aca="false">Cennik!$F$8</f>
        <v>318</v>
      </c>
      <c r="C16" s="43" t="n">
        <f aca="false">$E$6</f>
        <v>0</v>
      </c>
      <c r="D16" s="44" t="n">
        <v>0</v>
      </c>
      <c r="E16" s="42" t="n">
        <f aca="false">ROUNDUP(B16*C16-B16*C16*D16,0)</f>
        <v>0</v>
      </c>
      <c r="F16" s="45"/>
      <c r="G16" s="46"/>
      <c r="H16" s="47"/>
      <c r="I16" s="47"/>
      <c r="J16" s="44"/>
      <c r="K16" s="49"/>
    </row>
    <row r="17" customFormat="false" ht="33.95" hidden="false" customHeight="true" outlineLevel="0" collapsed="false">
      <c r="A17" s="50" t="s">
        <v>19</v>
      </c>
      <c r="B17" s="42" t="n">
        <f aca="false">Cennik!$F$9</f>
        <v>318</v>
      </c>
      <c r="C17" s="43" t="n">
        <f aca="false">$E$7</f>
        <v>0</v>
      </c>
      <c r="D17" s="44" t="n">
        <v>0</v>
      </c>
      <c r="E17" s="42" t="n">
        <f aca="false">ROUNDUP(B17*C17-B17*C17*D17,0)</f>
        <v>0</v>
      </c>
      <c r="F17" s="45"/>
      <c r="G17" s="51" t="s">
        <v>20</v>
      </c>
      <c r="H17" s="52" t="n">
        <f aca="false">Cennik!$H$24</f>
        <v>260</v>
      </c>
      <c r="I17" s="53" t="n">
        <f aca="false">$K$5</f>
        <v>0</v>
      </c>
      <c r="J17" s="44" t="n">
        <v>0</v>
      </c>
      <c r="K17" s="49" t="n">
        <f aca="false">ROUNDUP(H17*I17-H17*I17*J17,0)</f>
        <v>0</v>
      </c>
    </row>
    <row r="18" customFormat="false" ht="33.95" hidden="false" customHeight="true" outlineLevel="0" collapsed="false">
      <c r="A18" s="54" t="s">
        <v>21</v>
      </c>
      <c r="B18" s="47" t="n">
        <f aca="false">Cennik!$F$15</f>
        <v>697</v>
      </c>
      <c r="C18" s="48" t="n">
        <f aca="false">IF((AND($E$5=0,$E$6=0,$E$7=0)),0,IF((AND($E$5=0,$E$6&gt;0,$E$7=0)),(ROUNDUP($E$6/50,0)),IF(SUM($E$5:$E$7)&gt;20,0,1)))</f>
        <v>0</v>
      </c>
      <c r="D18" s="55" t="n">
        <v>0</v>
      </c>
      <c r="E18" s="42" t="n">
        <f aca="false">ROUNDUP(B18*C18-B18*C18*D18,0)</f>
        <v>0</v>
      </c>
      <c r="F18" s="45"/>
      <c r="G18" s="51"/>
      <c r="H18" s="52"/>
      <c r="I18" s="52"/>
      <c r="J18" s="44"/>
      <c r="K18" s="49" t="n">
        <f aca="false">ROUNDUP(H18*I18-H18*I18*J18,0)</f>
        <v>0</v>
      </c>
    </row>
    <row r="19" customFormat="false" ht="33.95" hidden="false" customHeight="true" outlineLevel="0" collapsed="false">
      <c r="A19" s="54"/>
      <c r="B19" s="42" t="n">
        <f aca="false">Cennik!$H$41</f>
        <v>136</v>
      </c>
      <c r="C19" s="43" t="n">
        <f aca="false">$C$18</f>
        <v>0</v>
      </c>
      <c r="D19" s="55" t="n">
        <v>0</v>
      </c>
      <c r="E19" s="42" t="n">
        <f aca="false">ROUNDUP(B19*C19-B19*C19*D19,0)</f>
        <v>0</v>
      </c>
      <c r="F19" s="45"/>
      <c r="G19" s="51" t="s">
        <v>22</v>
      </c>
      <c r="H19" s="56" t="n">
        <f aca="false">Cennik!$H$26</f>
        <v>385</v>
      </c>
      <c r="I19" s="43" t="n">
        <f aca="false">$K$6</f>
        <v>0</v>
      </c>
      <c r="J19" s="44" t="n">
        <v>0</v>
      </c>
      <c r="K19" s="49" t="n">
        <f aca="false">ROUNDUP(H19*I19-H19*I19*J19,0)</f>
        <v>0</v>
      </c>
    </row>
    <row r="20" s="57" customFormat="true" ht="33.95" hidden="false" customHeight="true" outlineLevel="0" collapsed="false">
      <c r="A20" s="54" t="s">
        <v>23</v>
      </c>
      <c r="B20" s="42" t="n">
        <f aca="false">$B$18</f>
        <v>697</v>
      </c>
      <c r="C20" s="43" t="n">
        <f aca="false">IF(SUM($E$5:$E$7)&lt;21,0,ROUNDUP(SUM($E$5:$E$7)/30,0))</f>
        <v>2</v>
      </c>
      <c r="D20" s="44" t="n">
        <v>0</v>
      </c>
      <c r="E20" s="42" t="n">
        <f aca="false">ROUNDUP(B20*C20-B20*C20*D20,0)</f>
        <v>1394</v>
      </c>
      <c r="F20" s="45"/>
      <c r="G20" s="51"/>
      <c r="H20" s="56"/>
      <c r="I20" s="43"/>
      <c r="J20" s="44"/>
      <c r="K20" s="49"/>
    </row>
    <row r="21" customFormat="false" ht="33.95" hidden="false" customHeight="true" outlineLevel="0" collapsed="false">
      <c r="A21" s="54"/>
      <c r="B21" s="42" t="n">
        <f aca="false">Cennik!$H$44</f>
        <v>177</v>
      </c>
      <c r="C21" s="43" t="n">
        <f aca="false">$C$20</f>
        <v>2</v>
      </c>
      <c r="D21" s="44" t="n">
        <v>0</v>
      </c>
      <c r="E21" s="42" t="n">
        <f aca="false">ROUNDUP(B21*C21-B21*C21*D21,0)</f>
        <v>354</v>
      </c>
      <c r="F21" s="45"/>
      <c r="G21" s="51" t="s">
        <v>24</v>
      </c>
      <c r="H21" s="52" t="n">
        <f aca="false">Cennik!$H$27</f>
        <v>360</v>
      </c>
      <c r="I21" s="53" t="n">
        <f aca="false">$K$7</f>
        <v>0</v>
      </c>
      <c r="J21" s="44" t="n">
        <v>0</v>
      </c>
      <c r="K21" s="49" t="n">
        <f aca="false">ROUNDUP(H21*I21-H21*I21*J21,0)</f>
        <v>0</v>
      </c>
    </row>
    <row r="22" customFormat="false" ht="33.95" hidden="false" customHeight="true" outlineLevel="0" collapsed="false">
      <c r="A22" s="54" t="s">
        <v>25</v>
      </c>
      <c r="B22" s="52" t="n">
        <f aca="false">Cennik!$F$19</f>
        <v>137</v>
      </c>
      <c r="C22" s="53" t="n">
        <f aca="false">$K$8</f>
        <v>0</v>
      </c>
      <c r="D22" s="55" t="n">
        <v>0</v>
      </c>
      <c r="E22" s="42" t="n">
        <f aca="false">ROUNDUP(B22*C22-B22*C22*D22,0)</f>
        <v>0</v>
      </c>
      <c r="F22" s="45"/>
      <c r="G22" s="51"/>
      <c r="H22" s="52"/>
      <c r="I22" s="52"/>
      <c r="J22" s="44"/>
      <c r="K22" s="49"/>
    </row>
    <row r="23" customFormat="false" ht="15.6" hidden="false" customHeight="true" outlineLevel="0" collapsed="false">
      <c r="A23" s="58"/>
      <c r="B23" s="59"/>
      <c r="C23" s="60"/>
      <c r="D23" s="61"/>
      <c r="E23" s="62"/>
      <c r="G23" s="0"/>
      <c r="K23" s="32"/>
    </row>
    <row r="24" customFormat="false" ht="36.95" hidden="false" customHeight="true" outlineLevel="0" collapsed="false">
      <c r="A24" s="63" t="s">
        <v>26</v>
      </c>
      <c r="B24" s="63"/>
      <c r="C24" s="63"/>
      <c r="D24" s="63"/>
      <c r="E24" s="63"/>
      <c r="F24" s="63"/>
      <c r="G24" s="63"/>
      <c r="H24" s="63"/>
      <c r="I24" s="63"/>
      <c r="J24" s="63"/>
      <c r="K24" s="64" t="n">
        <f aca="false">SUM(E15:E22)+SUM(K15:K23)</f>
        <v>33548</v>
      </c>
    </row>
    <row r="25" customFormat="false" ht="12.75" hidden="false" customHeight="false" outlineLevel="0" collapsed="false">
      <c r="A25" s="65"/>
      <c r="B25" s="66"/>
      <c r="C25" s="66"/>
      <c r="D25" s="66"/>
      <c r="E25" s="66"/>
      <c r="F25" s="66"/>
      <c r="G25" s="67"/>
      <c r="H25" s="66"/>
      <c r="I25" s="66"/>
      <c r="J25" s="66"/>
      <c r="K25" s="68"/>
    </row>
    <row r="26" customFormat="false" ht="12.75" hidden="false" customHeight="false" outlineLevel="0" collapsed="false">
      <c r="A26" s="69"/>
      <c r="E26" s="69"/>
      <c r="G26" s="0"/>
    </row>
    <row r="27" customFormat="false" ht="25.5" hidden="false" customHeight="true" outlineLevel="0" collapsed="false">
      <c r="A27" s="28" t="s">
        <v>27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customFormat="false" ht="28.35" hidden="false" customHeight="true" outlineLevel="0" collapsed="false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customFormat="false" ht="8.45" hidden="false" customHeight="true" outlineLevel="0" collapsed="false">
      <c r="A29" s="70"/>
      <c r="E29" s="69"/>
      <c r="G29" s="0"/>
      <c r="K29" s="32"/>
    </row>
    <row r="30" s="36" customFormat="true" ht="31.15" hidden="false" customHeight="true" outlineLevel="0" collapsed="false">
      <c r="A30" s="71" t="s">
        <v>11</v>
      </c>
      <c r="B30" s="72" t="s">
        <v>12</v>
      </c>
      <c r="C30" s="72" t="s">
        <v>13</v>
      </c>
      <c r="D30" s="73" t="s">
        <v>14</v>
      </c>
      <c r="E30" s="72" t="s">
        <v>15</v>
      </c>
      <c r="G30" s="74" t="s">
        <v>11</v>
      </c>
      <c r="H30" s="75" t="s">
        <v>12</v>
      </c>
      <c r="I30" s="75" t="s">
        <v>13</v>
      </c>
      <c r="J30" s="76" t="s">
        <v>14</v>
      </c>
      <c r="K30" s="77" t="s">
        <v>15</v>
      </c>
    </row>
    <row r="31" customFormat="false" ht="33.95" hidden="false" customHeight="true" outlineLevel="0" collapsed="false">
      <c r="A31" s="78" t="s">
        <v>28</v>
      </c>
      <c r="B31" s="42" t="n">
        <f aca="false">$B$15</f>
        <v>636</v>
      </c>
      <c r="C31" s="43" t="n">
        <f aca="false">$C$15</f>
        <v>50</v>
      </c>
      <c r="D31" s="44" t="n">
        <v>0</v>
      </c>
      <c r="E31" s="42" t="n">
        <f aca="false">ROUNDUP(B31*C31-B31*C31*D31,0)</f>
        <v>31800</v>
      </c>
      <c r="F31" s="45"/>
      <c r="G31" s="46" t="s">
        <v>29</v>
      </c>
      <c r="H31" s="47" t="n">
        <f aca="false">Cennik!$H$23</f>
        <v>285</v>
      </c>
      <c r="I31" s="48" t="n">
        <f aca="false">$E$8</f>
        <v>0</v>
      </c>
      <c r="J31" s="44" t="n">
        <v>0</v>
      </c>
      <c r="K31" s="49" t="n">
        <f aca="false">ROUNDUP(H31*I31-H31*I31*J31,0)</f>
        <v>0</v>
      </c>
    </row>
    <row r="32" customFormat="false" ht="33.95" hidden="false" customHeight="true" outlineLevel="0" collapsed="false">
      <c r="A32" s="78" t="s">
        <v>30</v>
      </c>
      <c r="B32" s="42" t="n">
        <f aca="false">Cennik!$F$8</f>
        <v>318</v>
      </c>
      <c r="C32" s="43" t="n">
        <f aca="false">$C$16</f>
        <v>0</v>
      </c>
      <c r="D32" s="44" t="n">
        <v>0</v>
      </c>
      <c r="E32" s="42" t="n">
        <f aca="false">ROUNDUP(B32*C32-B32*C32*D32,0)</f>
        <v>0</v>
      </c>
      <c r="F32" s="45"/>
      <c r="G32" s="46"/>
      <c r="H32" s="47"/>
      <c r="I32" s="47"/>
      <c r="J32" s="44"/>
      <c r="K32" s="49"/>
    </row>
    <row r="33" customFormat="false" ht="33.95" hidden="false" customHeight="true" outlineLevel="0" collapsed="false">
      <c r="A33" s="78" t="s">
        <v>31</v>
      </c>
      <c r="B33" s="42" t="n">
        <f aca="false">Cennik!$F$9</f>
        <v>318</v>
      </c>
      <c r="C33" s="43" t="n">
        <f aca="false">$C$17</f>
        <v>0</v>
      </c>
      <c r="D33" s="44" t="n">
        <v>0</v>
      </c>
      <c r="E33" s="42" t="n">
        <f aca="false">ROUNDUP(B33*C33-B33*C33*D33,0)</f>
        <v>0</v>
      </c>
      <c r="F33" s="45"/>
      <c r="G33" s="51" t="s">
        <v>32</v>
      </c>
      <c r="H33" s="52" t="n">
        <f aca="false">Cennik!$H$24</f>
        <v>260</v>
      </c>
      <c r="I33" s="53" t="n">
        <f aca="false">$K$5</f>
        <v>0</v>
      </c>
      <c r="J33" s="44" t="n">
        <v>0</v>
      </c>
      <c r="K33" s="49" t="n">
        <f aca="false">ROUNDUP(H33*I33-H33*I33*J33,0)</f>
        <v>0</v>
      </c>
    </row>
    <row r="34" customFormat="false" ht="33.95" hidden="false" customHeight="true" outlineLevel="0" collapsed="false">
      <c r="A34" s="79" t="s">
        <v>33</v>
      </c>
      <c r="B34" s="80" t="n">
        <f aca="false">Cennik!$F$16</f>
        <v>760</v>
      </c>
      <c r="C34" s="81" t="n">
        <f aca="false">IF((AND($E$5=0,$E$6=0,$E$7=0)),0,IF((AND($E$5=0,$E$6&gt;0,$E$7=0)),(ROUNDUP($E$6/50,0)),IF(SUM($E$5:$E$7)&gt;20,0,1)))</f>
        <v>0</v>
      </c>
      <c r="D34" s="82" t="n">
        <v>0</v>
      </c>
      <c r="E34" s="83" t="n">
        <f aca="false">ROUNDUP(B34*C34-B34*C34*D34,0)</f>
        <v>0</v>
      </c>
      <c r="F34" s="45"/>
      <c r="G34" s="51"/>
      <c r="H34" s="52"/>
      <c r="I34" s="52"/>
      <c r="J34" s="44"/>
      <c r="K34" s="49"/>
    </row>
    <row r="35" customFormat="false" ht="33.95" hidden="false" customHeight="true" outlineLevel="0" collapsed="false">
      <c r="A35" s="79"/>
      <c r="B35" s="42" t="n">
        <f aca="false">Cennik!$H$46</f>
        <v>94</v>
      </c>
      <c r="C35" s="43" t="n">
        <f aca="false">$C$34</f>
        <v>0</v>
      </c>
      <c r="D35" s="44" t="n">
        <v>0</v>
      </c>
      <c r="E35" s="42" t="n">
        <f aca="false">ROUNDUP(B35*C35-B35*C35*D35,0)</f>
        <v>0</v>
      </c>
      <c r="F35" s="45"/>
      <c r="G35" s="51" t="s">
        <v>34</v>
      </c>
      <c r="H35" s="56" t="n">
        <f aca="false">Cennik!$H$26</f>
        <v>385</v>
      </c>
      <c r="I35" s="43" t="n">
        <f aca="false">$K$6</f>
        <v>0</v>
      </c>
      <c r="J35" s="44" t="n">
        <v>0</v>
      </c>
      <c r="K35" s="49" t="n">
        <f aca="false">ROUNDUP(H35*I35-H35*I35*J35,0)</f>
        <v>0</v>
      </c>
    </row>
    <row r="36" customFormat="false" ht="33.95" hidden="false" customHeight="true" outlineLevel="0" collapsed="false">
      <c r="A36" s="46" t="s">
        <v>35</v>
      </c>
      <c r="B36" s="47" t="n">
        <f aca="false">Cennik!$F$16</f>
        <v>760</v>
      </c>
      <c r="C36" s="48" t="n">
        <f aca="false">IF(SUM($E$5:$E$7)&lt;21,0,IF(SUM($E$5:$E$7)&gt;30,0,ROUNDUP(SUM($E$5:$E$7)/30,0)))</f>
        <v>0</v>
      </c>
      <c r="D36" s="55" t="n">
        <v>0</v>
      </c>
      <c r="E36" s="42" t="n">
        <f aca="false">ROUNDUP(B36*C36-B36*C36*D36,0)</f>
        <v>0</v>
      </c>
      <c r="F36" s="45"/>
      <c r="G36" s="51"/>
      <c r="H36" s="56"/>
      <c r="I36" s="43"/>
      <c r="J36" s="44"/>
      <c r="K36" s="49"/>
    </row>
    <row r="37" customFormat="false" ht="33.95" hidden="false" customHeight="true" outlineLevel="0" collapsed="false">
      <c r="A37" s="46" t="s">
        <v>36</v>
      </c>
      <c r="B37" s="42" t="n">
        <f aca="false">Cennik!$H$47</f>
        <v>166</v>
      </c>
      <c r="C37" s="43" t="n">
        <f aca="false">$C$36</f>
        <v>0</v>
      </c>
      <c r="D37" s="44" t="n">
        <v>0</v>
      </c>
      <c r="E37" s="42" t="n">
        <f aca="false">ROUNDUP(B37*C37-B37*C37*D37,0)</f>
        <v>0</v>
      </c>
      <c r="F37" s="45"/>
      <c r="G37" s="51" t="s">
        <v>24</v>
      </c>
      <c r="H37" s="52" t="n">
        <f aca="false">Cennik!$H$27</f>
        <v>360</v>
      </c>
      <c r="I37" s="53" t="n">
        <f aca="false">$K$7</f>
        <v>0</v>
      </c>
      <c r="J37" s="44" t="n">
        <v>0</v>
      </c>
      <c r="K37" s="49" t="n">
        <f aca="false">ROUNDUP(H37*I37-H37*I37*J37,0)</f>
        <v>0</v>
      </c>
    </row>
    <row r="38" customFormat="false" ht="33.95" hidden="false" customHeight="true" outlineLevel="0" collapsed="false">
      <c r="A38" s="46" t="s">
        <v>37</v>
      </c>
      <c r="B38" s="42" t="n">
        <f aca="false">Cennik!$F$16</f>
        <v>760</v>
      </c>
      <c r="C38" s="43" t="n">
        <f aca="false">IF(SUM($E$5:$E$7)&lt;31,0,ROUNDUP(SUM($E$5:$E$7)/50,0))</f>
        <v>1</v>
      </c>
      <c r="D38" s="44" t="n">
        <v>0</v>
      </c>
      <c r="E38" s="42" t="n">
        <f aca="false">ROUNDUP(B38*C38-B38*C38*D38,0)</f>
        <v>760</v>
      </c>
      <c r="F38" s="45"/>
      <c r="G38" s="51"/>
      <c r="H38" s="52"/>
      <c r="I38" s="52"/>
      <c r="J38" s="44"/>
      <c r="K38" s="49" t="n">
        <f aca="false">ROUNDUP(H38*I38-H38*I38*J38,0)</f>
        <v>0</v>
      </c>
    </row>
    <row r="39" customFormat="false" ht="33.95" hidden="false" customHeight="true" outlineLevel="0" collapsed="false">
      <c r="A39" s="46"/>
      <c r="B39" s="42" t="n">
        <f aca="false">Cennik!$H$48</f>
        <v>286</v>
      </c>
      <c r="C39" s="43" t="n">
        <f aca="false">$C$38</f>
        <v>1</v>
      </c>
      <c r="D39" s="44" t="n">
        <v>0</v>
      </c>
      <c r="E39" s="42" t="n">
        <f aca="false">ROUNDUP(B39*C39-B39*C39*D39,0)</f>
        <v>286</v>
      </c>
      <c r="F39" s="45"/>
      <c r="G39" s="46" t="s">
        <v>38</v>
      </c>
      <c r="H39" s="52" t="n">
        <f aca="false">Cennik!$F$19</f>
        <v>137</v>
      </c>
      <c r="I39" s="53" t="n">
        <f aca="false">$K$8</f>
        <v>0</v>
      </c>
      <c r="J39" s="44" t="n">
        <v>0</v>
      </c>
      <c r="K39" s="49" t="n">
        <f aca="false">ROUNDUP(H39*I39-H39*I39*J39,0)</f>
        <v>0</v>
      </c>
    </row>
    <row r="40" customFormat="false" ht="15" hidden="false" customHeight="false" outlineLevel="0" collapsed="false">
      <c r="A40" s="84"/>
      <c r="B40" s="85"/>
      <c r="C40" s="85"/>
      <c r="D40" s="85"/>
      <c r="E40" s="86"/>
      <c r="F40" s="85"/>
      <c r="G40" s="0"/>
      <c r="K40" s="32"/>
    </row>
    <row r="41" customFormat="false" ht="36.95" hidden="false" customHeight="true" outlineLevel="0" collapsed="false">
      <c r="A41" s="87" t="s">
        <v>26</v>
      </c>
      <c r="B41" s="87"/>
      <c r="C41" s="87"/>
      <c r="D41" s="87"/>
      <c r="E41" s="87"/>
      <c r="F41" s="87"/>
      <c r="G41" s="87"/>
      <c r="H41" s="87"/>
      <c r="I41" s="87"/>
      <c r="J41" s="87"/>
      <c r="K41" s="64" t="n">
        <f aca="false">SUM(E31:E39)+SUM(K31:K39)</f>
        <v>32846</v>
      </c>
    </row>
    <row r="42" customFormat="false" ht="16.7" hidden="false" customHeight="true" outlineLevel="0" collapsed="false">
      <c r="A42" s="88"/>
      <c r="B42" s="89"/>
      <c r="C42" s="89"/>
      <c r="D42" s="89"/>
      <c r="E42" s="89"/>
      <c r="F42" s="89"/>
      <c r="G42" s="90"/>
      <c r="H42" s="89"/>
      <c r="I42" s="89"/>
      <c r="J42" s="89"/>
      <c r="K42" s="91"/>
    </row>
    <row r="43" customFormat="false" ht="15" hidden="false" customHeight="false" outlineLevel="0" collapsed="false">
      <c r="F43" s="85"/>
      <c r="G43" s="92"/>
      <c r="H43" s="85"/>
      <c r="I43" s="85"/>
      <c r="J43" s="85"/>
      <c r="K43" s="85"/>
    </row>
    <row r="44" customFormat="false" ht="15" hidden="false" customHeight="false" outlineLevel="0" collapsed="false">
      <c r="F44" s="85"/>
      <c r="G44" s="92"/>
      <c r="H44" s="85"/>
      <c r="I44" s="85"/>
      <c r="J44" s="85"/>
      <c r="K44" s="85"/>
    </row>
    <row r="45" customFormat="false" ht="25.5" hidden="false" customHeight="true" outlineLevel="0" collapsed="false">
      <c r="A45" s="93" t="s">
        <v>39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customFormat="false" ht="28.35" hidden="false" customHeight="true" outlineLevel="0" collapsed="false">
      <c r="A46" s="94"/>
      <c r="E46" s="69"/>
      <c r="G46" s="0"/>
      <c r="K46" s="95"/>
    </row>
    <row r="47" customFormat="false" ht="12.75" hidden="false" customHeight="false" outlineLevel="0" collapsed="false">
      <c r="A47" s="94"/>
      <c r="E47" s="69"/>
      <c r="G47" s="0"/>
      <c r="K47" s="95"/>
    </row>
    <row r="48" s="36" customFormat="true" ht="31.15" hidden="false" customHeight="true" outlineLevel="0" collapsed="false">
      <c r="A48" s="96" t="s">
        <v>11</v>
      </c>
      <c r="B48" s="97" t="s">
        <v>12</v>
      </c>
      <c r="C48" s="97" t="s">
        <v>13</v>
      </c>
      <c r="D48" s="75" t="s">
        <v>14</v>
      </c>
      <c r="E48" s="76" t="s">
        <v>15</v>
      </c>
      <c r="G48" s="98" t="s">
        <v>11</v>
      </c>
      <c r="H48" s="99" t="s">
        <v>12</v>
      </c>
      <c r="I48" s="99" t="s">
        <v>13</v>
      </c>
      <c r="J48" s="100" t="s">
        <v>14</v>
      </c>
      <c r="K48" s="101" t="s">
        <v>15</v>
      </c>
    </row>
    <row r="49" customFormat="false" ht="33.95" hidden="false" customHeight="true" outlineLevel="0" collapsed="false">
      <c r="A49" s="102" t="s">
        <v>40</v>
      </c>
      <c r="B49" s="42" t="n">
        <f aca="false">Cennik!$F$6</f>
        <v>270</v>
      </c>
      <c r="C49" s="43" t="n">
        <f aca="false">$E$5+$E$6</f>
        <v>50</v>
      </c>
      <c r="D49" s="44" t="n">
        <v>0</v>
      </c>
      <c r="E49" s="42" t="n">
        <f aca="false">ROUNDUP(B49*C49-B49*C49*D49,0)</f>
        <v>13500</v>
      </c>
      <c r="F49" s="45"/>
      <c r="G49" s="103" t="s">
        <v>32</v>
      </c>
      <c r="H49" s="104" t="n">
        <f aca="false">Cennik!$H$24</f>
        <v>260</v>
      </c>
      <c r="I49" s="53" t="n">
        <f aca="false">$K$5</f>
        <v>0</v>
      </c>
      <c r="J49" s="105" t="n">
        <v>0</v>
      </c>
      <c r="K49" s="106" t="n">
        <f aca="false">ROUNDUP(H49*I49-H49*I49*J49,0)</f>
        <v>0</v>
      </c>
    </row>
    <row r="50" customFormat="false" ht="33.95" hidden="false" customHeight="true" outlineLevel="0" collapsed="false">
      <c r="A50" s="102" t="s">
        <v>41</v>
      </c>
      <c r="B50" s="42" t="n">
        <f aca="false">Cennik!$F$7</f>
        <v>270</v>
      </c>
      <c r="C50" s="43" t="n">
        <f aca="false">$E$5+$E$7</f>
        <v>50</v>
      </c>
      <c r="D50" s="44" t="n">
        <v>0</v>
      </c>
      <c r="E50" s="42" t="n">
        <f aca="false">ROUNDUP(B50*C50-B50*C50*D50,0)</f>
        <v>13500</v>
      </c>
      <c r="F50" s="45"/>
      <c r="G50" s="103"/>
      <c r="H50" s="104"/>
      <c r="I50" s="104"/>
      <c r="J50" s="105"/>
      <c r="K50" s="106"/>
    </row>
    <row r="51" customFormat="false" ht="43.5" hidden="false" customHeight="true" outlineLevel="0" collapsed="false">
      <c r="A51" s="102" t="s">
        <v>42</v>
      </c>
      <c r="B51" s="42" t="n">
        <f aca="false">Cennik!$F$14</f>
        <v>305</v>
      </c>
      <c r="C51" s="43" t="n">
        <f aca="false">ROUNDUP(SUM($C$49+$C$50)/40,0)</f>
        <v>3</v>
      </c>
      <c r="D51" s="105" t="n">
        <v>0</v>
      </c>
      <c r="E51" s="42" t="n">
        <f aca="false">ROUNDUP(B51*C51-B51*C51*D51,0)</f>
        <v>915</v>
      </c>
      <c r="F51" s="45"/>
      <c r="G51" s="107" t="s">
        <v>34</v>
      </c>
      <c r="H51" s="56" t="n">
        <f aca="false">Cennik!$H$26</f>
        <v>385</v>
      </c>
      <c r="I51" s="43" t="n">
        <f aca="false">$K$6</f>
        <v>0</v>
      </c>
      <c r="J51" s="105" t="n">
        <v>0</v>
      </c>
      <c r="K51" s="108" t="n">
        <f aca="false">ROUNDUP(H51*I51-H51*I51*J51,0)</f>
        <v>0</v>
      </c>
    </row>
    <row r="52" customFormat="false" ht="30" hidden="false" customHeight="true" outlineLevel="0" collapsed="false">
      <c r="A52" s="109" t="s">
        <v>43</v>
      </c>
      <c r="B52" s="47" t="n">
        <f aca="false">Cennik!$H$43</f>
        <v>136</v>
      </c>
      <c r="C52" s="48" t="n">
        <f aca="false">$C$51</f>
        <v>3</v>
      </c>
      <c r="D52" s="105" t="n">
        <v>0</v>
      </c>
      <c r="E52" s="42" t="n">
        <f aca="false">ROUNDUP(B52*C52-B52*C52*D52,0)</f>
        <v>408</v>
      </c>
      <c r="F52" s="45"/>
      <c r="G52" s="107"/>
      <c r="H52" s="56"/>
      <c r="I52" s="43"/>
      <c r="J52" s="105"/>
      <c r="K52" s="108"/>
    </row>
    <row r="53" customFormat="false" ht="44.25" hidden="false" customHeight="true" outlineLevel="0" collapsed="false">
      <c r="A53" s="110" t="s">
        <v>44</v>
      </c>
      <c r="B53" s="47" t="n">
        <f aca="false">Cennik!$H$23</f>
        <v>285</v>
      </c>
      <c r="C53" s="48" t="n">
        <f aca="false">$E$8</f>
        <v>0</v>
      </c>
      <c r="D53" s="105" t="n">
        <v>0</v>
      </c>
      <c r="E53" s="42" t="n">
        <f aca="false">ROUNDUP(B53*C53-B53*C53*D53,0)</f>
        <v>0</v>
      </c>
      <c r="F53" s="45"/>
      <c r="G53" s="107" t="s">
        <v>24</v>
      </c>
      <c r="H53" s="52" t="n">
        <f aca="false">Cennik!$H$27</f>
        <v>360</v>
      </c>
      <c r="I53" s="53" t="n">
        <f aca="false">$K$7</f>
        <v>0</v>
      </c>
      <c r="J53" s="105" t="n">
        <v>0</v>
      </c>
      <c r="K53" s="108" t="n">
        <f aca="false">ROUNDUP(H53*I53-H53*I53*J53,0)</f>
        <v>0</v>
      </c>
    </row>
    <row r="54" customFormat="false" ht="33.95" hidden="false" customHeight="true" outlineLevel="0" collapsed="false">
      <c r="A54" s="111"/>
      <c r="B54" s="45"/>
      <c r="C54" s="45"/>
      <c r="D54" s="45"/>
      <c r="E54" s="45"/>
      <c r="F54" s="45"/>
      <c r="G54" s="112" t="s">
        <v>25</v>
      </c>
      <c r="H54" s="52" t="n">
        <f aca="false">Cennik!$F$19</f>
        <v>137</v>
      </c>
      <c r="I54" s="43" t="n">
        <f aca="false">$K$8</f>
        <v>0</v>
      </c>
      <c r="J54" s="105" t="n">
        <v>0</v>
      </c>
      <c r="K54" s="108" t="n">
        <f aca="false">ROUNDUP(H54*I54-H54*I54*J54,0)</f>
        <v>0</v>
      </c>
    </row>
    <row r="55" customFormat="false" ht="15" hidden="false" customHeight="false" outlineLevel="0" collapsed="false">
      <c r="A55" s="94"/>
      <c r="E55" s="69"/>
      <c r="G55" s="0"/>
      <c r="H55" s="85"/>
      <c r="I55" s="85"/>
      <c r="J55" s="85"/>
      <c r="K55" s="113"/>
    </row>
    <row r="56" s="36" customFormat="true" ht="36.95" hidden="false" customHeight="true" outlineLevel="0" collapsed="false">
      <c r="A56" s="114" t="s">
        <v>26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5" t="n">
        <f aca="false">SUM(E49:E53)+SUM(K49:K54)</f>
        <v>28323</v>
      </c>
    </row>
    <row r="57" customFormat="false" ht="15" hidden="false" customHeight="false" outlineLevel="0" collapsed="false">
      <c r="A57" s="116"/>
      <c r="B57" s="117"/>
      <c r="C57" s="117"/>
      <c r="D57" s="117"/>
      <c r="E57" s="117"/>
      <c r="F57" s="117"/>
      <c r="G57" s="118"/>
      <c r="H57" s="119"/>
      <c r="I57" s="119"/>
      <c r="J57" s="119"/>
      <c r="K57" s="120"/>
    </row>
  </sheetData>
  <sheetProtection sheet="true" objects="true" scenarios="true"/>
  <mergeCells count="74">
    <mergeCell ref="A1:K1"/>
    <mergeCell ref="A3:K3"/>
    <mergeCell ref="A5:D5"/>
    <mergeCell ref="G5:J5"/>
    <mergeCell ref="A6:D6"/>
    <mergeCell ref="G6:J6"/>
    <mergeCell ref="A7:D7"/>
    <mergeCell ref="G7:J7"/>
    <mergeCell ref="A8:D8"/>
    <mergeCell ref="G8:J8"/>
    <mergeCell ref="A9:C9"/>
    <mergeCell ref="A11:K11"/>
    <mergeCell ref="A12:K12"/>
    <mergeCell ref="G15:G16"/>
    <mergeCell ref="H15:H16"/>
    <mergeCell ref="I15:I16"/>
    <mergeCell ref="J15:J16"/>
    <mergeCell ref="K15:K16"/>
    <mergeCell ref="G17:G18"/>
    <mergeCell ref="H17:H18"/>
    <mergeCell ref="I17:I18"/>
    <mergeCell ref="J17:J18"/>
    <mergeCell ref="K17:K18"/>
    <mergeCell ref="A18:A19"/>
    <mergeCell ref="G19:G20"/>
    <mergeCell ref="H19:H20"/>
    <mergeCell ref="I19:I20"/>
    <mergeCell ref="J19:J20"/>
    <mergeCell ref="K19:K20"/>
    <mergeCell ref="A20:A21"/>
    <mergeCell ref="G21:G22"/>
    <mergeCell ref="H21:H22"/>
    <mergeCell ref="I21:I22"/>
    <mergeCell ref="J21:J22"/>
    <mergeCell ref="K21:K22"/>
    <mergeCell ref="A24:J24"/>
    <mergeCell ref="A27:K27"/>
    <mergeCell ref="A28:K28"/>
    <mergeCell ref="G31:G32"/>
    <mergeCell ref="H31:H32"/>
    <mergeCell ref="I31:I32"/>
    <mergeCell ref="J31:J32"/>
    <mergeCell ref="K31:K32"/>
    <mergeCell ref="G33:G34"/>
    <mergeCell ref="H33:H34"/>
    <mergeCell ref="I33:I34"/>
    <mergeCell ref="J33:J34"/>
    <mergeCell ref="K33:K34"/>
    <mergeCell ref="A34:A35"/>
    <mergeCell ref="G35:G36"/>
    <mergeCell ref="H35:H36"/>
    <mergeCell ref="I35:I36"/>
    <mergeCell ref="J35:J36"/>
    <mergeCell ref="K35:K36"/>
    <mergeCell ref="A36:A37"/>
    <mergeCell ref="G37:G38"/>
    <mergeCell ref="H37:H38"/>
    <mergeCell ref="I37:I38"/>
    <mergeCell ref="J37:J38"/>
    <mergeCell ref="K37:K38"/>
    <mergeCell ref="A38:A39"/>
    <mergeCell ref="A41:J41"/>
    <mergeCell ref="A45:K45"/>
    <mergeCell ref="G49:G50"/>
    <mergeCell ref="H49:H50"/>
    <mergeCell ref="I49:I50"/>
    <mergeCell ref="J49:J50"/>
    <mergeCell ref="K49:K50"/>
    <mergeCell ref="G51:G52"/>
    <mergeCell ref="H51:H52"/>
    <mergeCell ref="I51:I52"/>
    <mergeCell ref="J51:J52"/>
    <mergeCell ref="K51:K52"/>
    <mergeCell ref="A56:J56"/>
  </mergeCells>
  <printOptions headings="false" gridLines="false" gridLinesSet="true" horizontalCentered="false" verticalCentered="false"/>
  <pageMargins left="0.236111111111111" right="0.236111111111111" top="0.63125" bottom="0.315972222222222" header="0.39375" footer="0.0784722222222222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3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85" zoomScalePageLayoutView="100" workbookViewId="0">
      <selection pane="topLeft" activeCell="F42" activeCellId="0" sqref="F42:F44"/>
    </sheetView>
  </sheetViews>
  <sheetFormatPr defaultRowHeight="12.75"/>
  <cols>
    <col collapsed="false" hidden="false" max="1" min="1" style="0" width="0.423469387755102"/>
    <col collapsed="false" hidden="false" max="2" min="2" style="0" width="17.2857142857143"/>
    <col collapsed="false" hidden="false" max="3" min="3" style="0" width="14.280612244898"/>
    <col collapsed="false" hidden="false" max="4" min="4" style="0" width="10.1428571428571"/>
    <col collapsed="false" hidden="false" max="5" min="5" style="0" width="14.4285714285714"/>
    <col collapsed="false" hidden="false" max="6" min="6" style="0" width="12.4183673469388"/>
    <col collapsed="false" hidden="false" max="7" min="7" style="0" width="2.28571428571429"/>
    <col collapsed="false" hidden="false" max="8" min="8" style="0" width="14.1479591836735"/>
    <col collapsed="false" hidden="false" max="9" min="9" style="0" width="11.5714285714286"/>
    <col collapsed="false" hidden="false" max="10" min="10" style="0" width="15.7142857142857"/>
    <col collapsed="false" hidden="false" max="11" min="11" style="0" width="6.14795918367347"/>
    <col collapsed="false" hidden="false" max="12" min="12" style="0" width="8.29081632653061"/>
    <col collapsed="false" hidden="false" max="1025" min="13" style="0" width="8.72959183673469"/>
  </cols>
  <sheetData>
    <row r="1" customFormat="false" ht="51.75" hidden="false" customHeight="true" outlineLevel="0" collapsed="false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customFormat="false" ht="6" hidden="false" customHeight="true" outlineLevel="0" collapsed="false"/>
    <row r="3" customFormat="false" ht="33" hidden="false" customHeight="true" outlineLevel="0" collapsed="false">
      <c r="B3" s="122" t="s">
        <v>45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customFormat="false" ht="12.75" hidden="false" customHeight="false" outlineLevel="0" collapsed="false">
      <c r="B4" s="123"/>
      <c r="C4" s="7"/>
      <c r="D4" s="7"/>
      <c r="E4" s="7"/>
      <c r="F4" s="7"/>
      <c r="G4" s="7"/>
      <c r="H4" s="124"/>
      <c r="I4" s="7"/>
      <c r="J4" s="7"/>
      <c r="K4" s="7"/>
      <c r="L4" s="125"/>
    </row>
    <row r="5" s="14" customFormat="true" ht="41.25" hidden="false" customHeight="true" outlineLevel="0" collapsed="false">
      <c r="B5" s="126" t="s">
        <v>1</v>
      </c>
      <c r="C5" s="126"/>
      <c r="D5" s="126"/>
      <c r="E5" s="126"/>
      <c r="F5" s="127" t="n">
        <f aca="false">IF(('Konfigurator systemu garaż'!E5)=0,(('Konfigurator systemu garaż'!E6)+('Konfigurator systemu garaż'!E7)),('Konfigurator systemu garaż'!E5))</f>
        <v>50</v>
      </c>
      <c r="G5" s="128"/>
      <c r="H5" s="12" t="s">
        <v>46</v>
      </c>
      <c r="I5" s="12"/>
      <c r="J5" s="12"/>
      <c r="K5" s="12"/>
      <c r="L5" s="129" t="n">
        <f aca="false">IF(F5&gt;0,F5*20+50,0)</f>
        <v>1050</v>
      </c>
      <c r="M5" s="0"/>
      <c r="N5" s="0"/>
      <c r="O5" s="0"/>
      <c r="P5" s="0"/>
      <c r="Q5" s="0"/>
      <c r="R5" s="0"/>
      <c r="S5" s="0"/>
      <c r="T5" s="0"/>
    </row>
    <row r="6" customFormat="false" ht="23.25" hidden="false" customHeight="true" outlineLevel="0" collapsed="false">
      <c r="B6" s="130" t="s">
        <v>47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customFormat="false" ht="12.75" hidden="false" customHeight="false" outlineLevel="0" collapsed="false">
      <c r="B7" s="131"/>
      <c r="C7" s="69"/>
      <c r="D7" s="69"/>
      <c r="E7" s="69"/>
      <c r="F7" s="69"/>
      <c r="G7" s="69"/>
      <c r="H7" s="69"/>
      <c r="I7" s="69"/>
      <c r="J7" s="69"/>
      <c r="K7" s="69"/>
      <c r="L7" s="132"/>
    </row>
    <row r="8" customFormat="false" ht="21" hidden="false" customHeight="true" outlineLevel="0" collapsed="false">
      <c r="B8" s="133" t="s">
        <v>48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customFormat="false" ht="8.25" hidden="false" customHeight="true" outlineLevel="0" collapsed="false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6"/>
    </row>
    <row r="10" s="137" customFormat="true" ht="58.5" hidden="false" customHeight="true" outlineLevel="0" collapsed="false">
      <c r="B10" s="138" t="s">
        <v>49</v>
      </c>
      <c r="C10" s="139" t="s">
        <v>50</v>
      </c>
      <c r="D10" s="139" t="s">
        <v>51</v>
      </c>
      <c r="E10" s="139" t="s">
        <v>52</v>
      </c>
      <c r="F10" s="139" t="s">
        <v>53</v>
      </c>
      <c r="G10" s="139"/>
      <c r="H10" s="139" t="s">
        <v>54</v>
      </c>
      <c r="I10" s="140" t="s">
        <v>55</v>
      </c>
      <c r="J10" s="141" t="s">
        <v>56</v>
      </c>
      <c r="K10" s="142" t="s">
        <v>57</v>
      </c>
      <c r="L10" s="142"/>
    </row>
    <row r="11" s="143" customFormat="true" ht="23.25" hidden="false" customHeight="true" outlineLevel="0" collapsed="false">
      <c r="B11" s="144" t="s">
        <v>58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="145" customFormat="true" ht="24.75" hidden="false" customHeight="true" outlineLevel="0" collapsed="false">
      <c r="B12" s="146" t="s">
        <v>59</v>
      </c>
      <c r="C12" s="147" t="s">
        <v>60</v>
      </c>
      <c r="D12" s="148" t="n">
        <v>1.29</v>
      </c>
      <c r="E12" s="149" t="s">
        <v>61</v>
      </c>
      <c r="F12" s="150" t="n">
        <f aca="false">$F$5</f>
        <v>50</v>
      </c>
      <c r="G12" s="150"/>
      <c r="H12" s="151" t="n">
        <v>0</v>
      </c>
      <c r="I12" s="152" t="n">
        <f aca="false">D12*$L$5+F12*0+H12</f>
        <v>1354.5</v>
      </c>
      <c r="J12" s="153" t="n">
        <f aca="false">$I$20-I12</f>
        <v>2620.5</v>
      </c>
      <c r="K12" s="154" t="n">
        <f aca="false">IF(I12&gt;0,$I$20/I12*1-1,0)</f>
        <v>1.93466223698782</v>
      </c>
      <c r="L12" s="154"/>
    </row>
    <row r="13" customFormat="false" ht="24.95" hidden="false" customHeight="true" outlineLevel="0" collapsed="false">
      <c r="A13" s="145"/>
      <c r="B13" s="155" t="s">
        <v>62</v>
      </c>
      <c r="C13" s="156" t="s">
        <v>63</v>
      </c>
      <c r="D13" s="148" t="n">
        <v>1.43</v>
      </c>
      <c r="E13" s="157" t="s">
        <v>61</v>
      </c>
      <c r="F13" s="158" t="n">
        <f aca="false">$F$5</f>
        <v>50</v>
      </c>
      <c r="G13" s="158"/>
      <c r="H13" s="151" t="n">
        <v>0</v>
      </c>
      <c r="I13" s="152" t="n">
        <f aca="false">D13*$L$5+F13*0+H13</f>
        <v>1501.5</v>
      </c>
      <c r="J13" s="153" t="n">
        <f aca="false">$I$20-I13</f>
        <v>2473.5</v>
      </c>
      <c r="K13" s="154" t="n">
        <f aca="false">IF(I13&gt;0,$I$20/I13*1-1,0)</f>
        <v>1.64735264735265</v>
      </c>
      <c r="L13" s="154"/>
    </row>
    <row r="14" customFormat="false" ht="18.75" hidden="false" customHeight="true" outlineLevel="0" collapsed="false">
      <c r="B14" s="159" t="s">
        <v>64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customFormat="false" ht="12.75" hidden="true" customHeight="false" outlineLevel="0" collapsed="false">
      <c r="B15" s="160"/>
      <c r="C15" s="161"/>
      <c r="D15" s="161"/>
      <c r="E15" s="161"/>
      <c r="F15" s="161"/>
      <c r="G15" s="161"/>
      <c r="H15" s="161"/>
      <c r="I15" s="161"/>
      <c r="J15" s="161"/>
      <c r="K15" s="161"/>
      <c r="L15" s="162"/>
    </row>
    <row r="16" s="85" customFormat="true" ht="28.5" hidden="true" customHeight="true" outlineLevel="0" collapsed="false">
      <c r="B16" s="163" t="s">
        <v>65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</row>
    <row r="17" s="164" customFormat="true" ht="81" hidden="true" customHeight="true" outlineLevel="0" collapsed="false">
      <c r="B17" s="165" t="s">
        <v>49</v>
      </c>
      <c r="C17" s="166" t="s">
        <v>50</v>
      </c>
      <c r="D17" s="166" t="s">
        <v>51</v>
      </c>
      <c r="E17" s="166" t="s">
        <v>52</v>
      </c>
      <c r="F17" s="166" t="s">
        <v>53</v>
      </c>
      <c r="G17" s="166"/>
      <c r="H17" s="166" t="s">
        <v>54</v>
      </c>
      <c r="I17" s="166" t="s">
        <v>55</v>
      </c>
      <c r="J17" s="166" t="s">
        <v>66</v>
      </c>
      <c r="K17" s="167" t="s">
        <v>67</v>
      </c>
      <c r="L17" s="167"/>
    </row>
    <row r="18" s="145" customFormat="true" ht="30" hidden="false" customHeight="true" outlineLevel="0" collapsed="false">
      <c r="B18" s="168" t="s">
        <v>68</v>
      </c>
      <c r="C18" s="156" t="s">
        <v>69</v>
      </c>
      <c r="D18" s="148" t="n">
        <v>2.15</v>
      </c>
      <c r="E18" s="169" t="n">
        <v>6</v>
      </c>
      <c r="F18" s="158" t="n">
        <f aca="false">$F$5</f>
        <v>50</v>
      </c>
      <c r="G18" s="158"/>
      <c r="H18" s="151" t="n">
        <v>0</v>
      </c>
      <c r="I18" s="170" t="n">
        <f aca="false">D18*$L$5+F18*E18+H18</f>
        <v>2557.5</v>
      </c>
      <c r="J18" s="171" t="n">
        <f aca="false">$I$20-I18</f>
        <v>1417.5</v>
      </c>
      <c r="K18" s="172" t="n">
        <f aca="false">IF(I18&gt;0,$I$20/I18*1-1,0)</f>
        <v>0.55425219941349</v>
      </c>
      <c r="L18" s="172"/>
    </row>
    <row r="19" customFormat="false" ht="32.1" hidden="false" customHeight="true" outlineLevel="0" collapsed="false">
      <c r="A19" s="145"/>
      <c r="B19" s="173" t="s">
        <v>70</v>
      </c>
      <c r="C19" s="147" t="s">
        <v>71</v>
      </c>
      <c r="D19" s="148" t="n">
        <v>2.7</v>
      </c>
      <c r="E19" s="174" t="n">
        <v>6</v>
      </c>
      <c r="F19" s="150" t="n">
        <f aca="false">$F$5</f>
        <v>50</v>
      </c>
      <c r="G19" s="150"/>
      <c r="H19" s="151" t="n">
        <v>0</v>
      </c>
      <c r="I19" s="170" t="n">
        <f aca="false">D19*$L$5+F19*E19+H19</f>
        <v>3135</v>
      </c>
      <c r="J19" s="171" t="n">
        <f aca="false">$I$20-I19</f>
        <v>840</v>
      </c>
      <c r="K19" s="172" t="n">
        <f aca="false">IF(I19&gt;0,$I$20/I19*1-1,0)</f>
        <v>0.267942583732057</v>
      </c>
      <c r="L19" s="172"/>
    </row>
    <row r="20" customFormat="false" ht="32.1" hidden="false" customHeight="true" outlineLevel="0" collapsed="false">
      <c r="A20" s="145"/>
      <c r="B20" s="168" t="s">
        <v>72</v>
      </c>
      <c r="C20" s="156" t="s">
        <v>73</v>
      </c>
      <c r="D20" s="148" t="n">
        <v>3.5</v>
      </c>
      <c r="E20" s="169" t="n">
        <v>6</v>
      </c>
      <c r="F20" s="158" t="n">
        <f aca="false">$F$5</f>
        <v>50</v>
      </c>
      <c r="G20" s="158"/>
      <c r="H20" s="151" t="n">
        <v>0</v>
      </c>
      <c r="I20" s="170" t="n">
        <f aca="false">D20*$L$5+F20*E20+H20</f>
        <v>3975</v>
      </c>
      <c r="J20" s="171" t="n">
        <f aca="false">$I$20-I20</f>
        <v>0</v>
      </c>
      <c r="K20" s="172" t="n">
        <f aca="false">IF(I20&gt;0,$I$20/I20*1-1,0)</f>
        <v>0</v>
      </c>
      <c r="L20" s="172"/>
    </row>
    <row r="21" customFormat="false" ht="7.5" hidden="false" customHeight="true" outlineLevel="0" collapsed="false">
      <c r="B21" s="175"/>
      <c r="C21" s="69"/>
      <c r="D21" s="69"/>
      <c r="E21" s="69"/>
      <c r="F21" s="69"/>
      <c r="G21" s="69"/>
      <c r="H21" s="69"/>
      <c r="I21" s="69"/>
      <c r="J21" s="176"/>
      <c r="K21" s="69"/>
      <c r="L21" s="132"/>
    </row>
    <row r="22" s="1" customFormat="true" ht="57" hidden="false" customHeight="true" outlineLevel="0" collapsed="false">
      <c r="B22" s="177" t="s">
        <v>74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8"/>
      <c r="N22" s="178"/>
      <c r="O22" s="178"/>
    </row>
    <row r="23" customFormat="false" ht="12.75" hidden="false" customHeight="false" outlineLevel="0" collapsed="false">
      <c r="N23" s="69"/>
      <c r="O23" s="69"/>
    </row>
    <row r="24" customFormat="false" ht="18.75" hidden="false" customHeight="true" outlineLevel="0" collapsed="false">
      <c r="N24" s="69"/>
      <c r="O24" s="69"/>
    </row>
    <row r="25" customFormat="false" ht="60" hidden="false" customHeight="true" outlineLevel="0" collapsed="false">
      <c r="N25" s="69"/>
      <c r="O25" s="69"/>
    </row>
    <row r="26" customFormat="false" ht="4.5" hidden="false" customHeight="true" outlineLevel="0" collapsed="false"/>
    <row r="27" customFormat="false" ht="33" hidden="false" customHeight="true" outlineLevel="0" collapsed="false">
      <c r="B27" s="179" t="s">
        <v>75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</row>
    <row r="28" customFormat="false" ht="12.75" hidden="false" customHeight="false" outlineLevel="0" collapsed="false">
      <c r="B28" s="180"/>
      <c r="C28" s="7"/>
      <c r="D28" s="7"/>
      <c r="E28" s="7"/>
      <c r="F28" s="7"/>
      <c r="G28" s="7"/>
      <c r="H28" s="124"/>
      <c r="I28" s="7"/>
      <c r="J28" s="7"/>
      <c r="K28" s="7"/>
      <c r="L28" s="181"/>
    </row>
    <row r="29" s="14" customFormat="true" ht="42.6" hidden="false" customHeight="true" outlineLevel="0" collapsed="false">
      <c r="B29" s="182" t="s">
        <v>76</v>
      </c>
      <c r="C29" s="182"/>
      <c r="D29" s="182"/>
      <c r="E29" s="182"/>
      <c r="F29" s="183" t="n">
        <v>50</v>
      </c>
      <c r="G29" s="128"/>
      <c r="H29" s="12" t="s">
        <v>77</v>
      </c>
      <c r="I29" s="12"/>
      <c r="J29" s="12"/>
      <c r="K29" s="12"/>
      <c r="L29" s="184" t="n">
        <v>2</v>
      </c>
      <c r="M29" s="0"/>
      <c r="N29" s="0"/>
      <c r="O29" s="0"/>
      <c r="P29" s="0"/>
      <c r="Q29" s="0"/>
      <c r="R29" s="0"/>
      <c r="S29" s="0"/>
      <c r="T29" s="0"/>
    </row>
    <row r="30" customFormat="false" ht="21.75" hidden="false" customHeight="true" outlineLevel="0" collapsed="false">
      <c r="B30" s="185" t="s">
        <v>78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</row>
    <row r="31" customFormat="false" ht="12.75" hidden="false" customHeight="false" outlineLevel="0" collapsed="false">
      <c r="B31" s="186"/>
      <c r="C31" s="69"/>
      <c r="D31" s="69"/>
      <c r="E31" s="69"/>
      <c r="F31" s="69"/>
      <c r="G31" s="69"/>
      <c r="H31" s="69"/>
      <c r="I31" s="69"/>
      <c r="J31" s="69"/>
      <c r="K31" s="69"/>
      <c r="L31" s="187"/>
    </row>
    <row r="32" customFormat="false" ht="23.25" hidden="false" customHeight="true" outlineLevel="0" collapsed="false">
      <c r="B32" s="188" t="s">
        <v>79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</row>
    <row r="33" customFormat="false" ht="13.5" hidden="false" customHeight="true" outlineLevel="0" collapsed="false">
      <c r="B33" s="189"/>
      <c r="C33" s="135"/>
      <c r="D33" s="135"/>
      <c r="E33" s="135"/>
      <c r="F33" s="135"/>
      <c r="G33" s="135"/>
      <c r="H33" s="135"/>
      <c r="I33" s="135"/>
      <c r="J33" s="135"/>
      <c r="K33" s="135"/>
      <c r="L33" s="190"/>
    </row>
    <row r="34" s="137" customFormat="true" ht="60.75" hidden="false" customHeight="true" outlineLevel="0" collapsed="false">
      <c r="B34" s="191" t="s">
        <v>49</v>
      </c>
      <c r="C34" s="192" t="s">
        <v>80</v>
      </c>
      <c r="D34" s="192" t="s">
        <v>81</v>
      </c>
      <c r="E34" s="192" t="s">
        <v>82</v>
      </c>
      <c r="F34" s="192" t="s">
        <v>83</v>
      </c>
      <c r="G34" s="192"/>
      <c r="H34" s="193" t="s">
        <v>84</v>
      </c>
      <c r="I34" s="194" t="s">
        <v>85</v>
      </c>
      <c r="J34" s="195" t="s">
        <v>56</v>
      </c>
      <c r="K34" s="196" t="s">
        <v>57</v>
      </c>
      <c r="L34" s="196"/>
    </row>
    <row r="35" s="143" customFormat="true" ht="25.5" hidden="false" customHeight="true" outlineLevel="0" collapsed="false">
      <c r="B35" s="197" t="s">
        <v>58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</row>
    <row r="36" s="145" customFormat="true" ht="24.75" hidden="false" customHeight="true" outlineLevel="0" collapsed="false">
      <c r="B36" s="198" t="s">
        <v>59</v>
      </c>
      <c r="C36" s="150" t="n">
        <f aca="false">6+2+3+3</f>
        <v>14</v>
      </c>
      <c r="D36" s="199" t="n">
        <f aca="false">$L$29*C36+10</f>
        <v>38</v>
      </c>
      <c r="E36" s="200" t="n">
        <f aca="false">D36*$F$5/60</f>
        <v>31.6666666666667</v>
      </c>
      <c r="F36" s="174" t="n">
        <f aca="false">E36*$F$29</f>
        <v>1583.33333333333</v>
      </c>
      <c r="G36" s="201"/>
      <c r="H36" s="151" t="n">
        <v>0</v>
      </c>
      <c r="I36" s="202" t="n">
        <f aca="false">F36+H36</f>
        <v>1583.33333333333</v>
      </c>
      <c r="J36" s="153" t="n">
        <f aca="false">$I$44-I36</f>
        <v>1500</v>
      </c>
      <c r="K36" s="203" t="n">
        <f aca="false">IF(I36&gt;0,$I$44/I36*1-1,0)</f>
        <v>0.947368421052631</v>
      </c>
      <c r="L36" s="203"/>
    </row>
    <row r="37" customFormat="false" ht="24.95" hidden="false" customHeight="true" outlineLevel="0" collapsed="false">
      <c r="A37" s="145"/>
      <c r="B37" s="204" t="s">
        <v>62</v>
      </c>
      <c r="C37" s="156" t="n">
        <f aca="false">10+4+4+4</f>
        <v>22</v>
      </c>
      <c r="D37" s="205" t="n">
        <f aca="false">$L$29*C37+10</f>
        <v>54</v>
      </c>
      <c r="E37" s="206" t="n">
        <f aca="false">D37*$F$5/60</f>
        <v>45</v>
      </c>
      <c r="F37" s="207" t="n">
        <f aca="false">E37*$F$29</f>
        <v>2250</v>
      </c>
      <c r="G37" s="158"/>
      <c r="H37" s="208" t="n">
        <v>0</v>
      </c>
      <c r="I37" s="202" t="n">
        <f aca="false">F37+H37</f>
        <v>2250</v>
      </c>
      <c r="J37" s="153" t="n">
        <f aca="false">$I$44-I37</f>
        <v>833.333333333333</v>
      </c>
      <c r="K37" s="203" t="n">
        <f aca="false">IF(I37&gt;0,$I$44/I37*1-1,0)</f>
        <v>0.37037037037037</v>
      </c>
      <c r="L37" s="203"/>
    </row>
    <row r="38" customFormat="false" ht="19.5" hidden="false" customHeight="true" outlineLevel="0" collapsed="false">
      <c r="B38" s="209" t="s">
        <v>64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</row>
    <row r="39" customFormat="false" ht="12.75" hidden="true" customHeight="false" outlineLevel="0" collapsed="false">
      <c r="B39" s="210"/>
      <c r="C39" s="161"/>
      <c r="D39" s="161"/>
      <c r="E39" s="161"/>
      <c r="F39" s="161"/>
      <c r="G39" s="161"/>
      <c r="H39" s="161"/>
      <c r="I39" s="161"/>
      <c r="J39" s="161"/>
      <c r="K39" s="161"/>
      <c r="L39" s="211"/>
    </row>
    <row r="40" s="85" customFormat="true" ht="28.5" hidden="true" customHeight="true" outlineLevel="0" collapsed="false">
      <c r="B40" s="212" t="s">
        <v>65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</row>
    <row r="41" s="164" customFormat="true" ht="81" hidden="true" customHeight="true" outlineLevel="0" collapsed="false">
      <c r="B41" s="213" t="s">
        <v>49</v>
      </c>
      <c r="C41" s="166" t="s">
        <v>50</v>
      </c>
      <c r="D41" s="166" t="s">
        <v>51</v>
      </c>
      <c r="E41" s="166" t="s">
        <v>52</v>
      </c>
      <c r="F41" s="166" t="s">
        <v>53</v>
      </c>
      <c r="G41" s="166"/>
      <c r="H41" s="166" t="s">
        <v>54</v>
      </c>
      <c r="I41" s="166" t="s">
        <v>55</v>
      </c>
      <c r="J41" s="166" t="s">
        <v>66</v>
      </c>
      <c r="K41" s="214" t="s">
        <v>67</v>
      </c>
      <c r="L41" s="214"/>
    </row>
    <row r="42" s="215" customFormat="true" ht="24.75" hidden="false" customHeight="true" outlineLevel="0" collapsed="false">
      <c r="B42" s="216" t="s">
        <v>68</v>
      </c>
      <c r="C42" s="217" t="n">
        <v>24</v>
      </c>
      <c r="D42" s="218" t="n">
        <f aca="false">$L$29*C42+10</f>
        <v>58</v>
      </c>
      <c r="E42" s="206" t="n">
        <f aca="false">D42*$F$5/60</f>
        <v>48.3333333333333</v>
      </c>
      <c r="F42" s="207" t="n">
        <f aca="false">E42*$F$29</f>
        <v>2416.66666666667</v>
      </c>
      <c r="G42" s="219"/>
      <c r="H42" s="220" t="n">
        <v>0</v>
      </c>
      <c r="I42" s="221" t="n">
        <f aca="false">F42+H42</f>
        <v>2416.66666666667</v>
      </c>
      <c r="J42" s="222" t="n">
        <f aca="false">$I$44-I42</f>
        <v>666.666666666666</v>
      </c>
      <c r="K42" s="223" t="n">
        <f aca="false">IF(I42&gt;0,$I$44/I42*1-1,0)</f>
        <v>0.275862068965517</v>
      </c>
      <c r="L42" s="223"/>
    </row>
    <row r="43" customFormat="false" ht="31.5" hidden="false" customHeight="true" outlineLevel="0" collapsed="false">
      <c r="A43" s="215"/>
      <c r="B43" s="224" t="s">
        <v>70</v>
      </c>
      <c r="C43" s="225" t="n">
        <v>28</v>
      </c>
      <c r="D43" s="199" t="n">
        <f aca="false">$L$29*C43+10</f>
        <v>66</v>
      </c>
      <c r="E43" s="200" t="n">
        <f aca="false">D43*$F$5/60</f>
        <v>55</v>
      </c>
      <c r="F43" s="174" t="n">
        <f aca="false">E43*$F$29</f>
        <v>2750</v>
      </c>
      <c r="G43" s="226"/>
      <c r="H43" s="220" t="n">
        <v>0</v>
      </c>
      <c r="I43" s="221" t="n">
        <f aca="false">F43+H43</f>
        <v>2750</v>
      </c>
      <c r="J43" s="222" t="n">
        <f aca="false">$I$44-I43</f>
        <v>333.333333333333</v>
      </c>
      <c r="K43" s="223" t="n">
        <f aca="false">IF(I43&gt;0,$I$44/I43*1-1,0)</f>
        <v>0.121212121212121</v>
      </c>
      <c r="L43" s="223"/>
    </row>
    <row r="44" customFormat="false" ht="24.75" hidden="false" customHeight="true" outlineLevel="0" collapsed="false">
      <c r="A44" s="215"/>
      <c r="B44" s="216" t="s">
        <v>72</v>
      </c>
      <c r="C44" s="227" t="n">
        <v>32</v>
      </c>
      <c r="D44" s="218" t="n">
        <f aca="false">$L$29*C44+10</f>
        <v>74</v>
      </c>
      <c r="E44" s="206" t="n">
        <f aca="false">D44*$F$5/60</f>
        <v>61.6666666666667</v>
      </c>
      <c r="F44" s="207" t="n">
        <f aca="false">E44*$F$29</f>
        <v>3083.33333333333</v>
      </c>
      <c r="G44" s="219"/>
      <c r="H44" s="220" t="n">
        <v>0</v>
      </c>
      <c r="I44" s="221" t="n">
        <f aca="false">F44+H44</f>
        <v>3083.33333333333</v>
      </c>
      <c r="J44" s="222" t="n">
        <f aca="false">$I$44-I44</f>
        <v>0</v>
      </c>
      <c r="K44" s="223" t="n">
        <f aca="false">IF(I44&gt;0,$I$44/I44*1-1,0)</f>
        <v>0</v>
      </c>
      <c r="L44" s="223"/>
    </row>
    <row r="45" customFormat="false" ht="12.75" hidden="false" customHeight="false" outlineLevel="0" collapsed="false">
      <c r="B45" s="186"/>
      <c r="C45" s="69"/>
      <c r="D45" s="69"/>
      <c r="E45" s="69"/>
      <c r="F45" s="69"/>
      <c r="G45" s="69"/>
      <c r="H45" s="69"/>
      <c r="I45" s="69"/>
      <c r="J45" s="69"/>
      <c r="K45" s="69"/>
      <c r="L45" s="187"/>
    </row>
    <row r="46" s="143" customFormat="true" ht="26.25" hidden="false" customHeight="true" outlineLevel="0" collapsed="false">
      <c r="B46" s="228" t="s">
        <v>86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</row>
    <row r="48" customFormat="false" ht="33.75" hidden="false" customHeight="true" outlineLevel="0" collapsed="false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customFormat="false" ht="50.25" hidden="false" customHeight="true" outlineLevel="0" collapsed="false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customFormat="false" ht="7.5" hidden="false" customHeight="true" outlineLevel="0" collapsed="false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customFormat="false" ht="23.25" hidden="false" customHeight="true" outlineLevel="0" collapsed="false">
      <c r="B51" s="229" t="s">
        <v>87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29"/>
    </row>
    <row r="52" customFormat="false" ht="12.75" hidden="false" customHeight="false" outlineLevel="0" collapsed="false">
      <c r="B52" s="230"/>
      <c r="C52" s="7"/>
      <c r="D52" s="7"/>
      <c r="E52" s="7"/>
      <c r="F52" s="7"/>
      <c r="G52" s="7"/>
      <c r="H52" s="7"/>
      <c r="I52" s="7"/>
      <c r="J52" s="7"/>
      <c r="K52" s="7"/>
      <c r="L52" s="231"/>
    </row>
    <row r="53" customFormat="false" ht="48" hidden="false" customHeight="true" outlineLevel="0" collapsed="false">
      <c r="B53" s="232" t="s">
        <v>49</v>
      </c>
      <c r="C53" s="233" t="s">
        <v>88</v>
      </c>
      <c r="D53" s="233"/>
      <c r="E53" s="233"/>
      <c r="F53" s="233" t="s">
        <v>89</v>
      </c>
      <c r="G53" s="233"/>
      <c r="H53" s="233"/>
      <c r="I53" s="234" t="s">
        <v>90</v>
      </c>
      <c r="J53" s="234"/>
      <c r="K53" s="234"/>
      <c r="L53" s="234"/>
    </row>
    <row r="54" customFormat="false" ht="25.5" hidden="false" customHeight="true" outlineLevel="0" collapsed="false">
      <c r="B54" s="235" t="s">
        <v>58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</row>
    <row r="55" customFormat="false" ht="31.5" hidden="false" customHeight="true" outlineLevel="0" collapsed="false">
      <c r="B55" s="236" t="s">
        <v>59</v>
      </c>
      <c r="C55" s="237" t="n">
        <f aca="false">I12</f>
        <v>1354.5</v>
      </c>
      <c r="D55" s="237"/>
      <c r="E55" s="237"/>
      <c r="F55" s="237" t="n">
        <f aca="false">I36</f>
        <v>1583.33333333333</v>
      </c>
      <c r="G55" s="237"/>
      <c r="H55" s="237"/>
      <c r="I55" s="238" t="n">
        <f aca="false">C55+F55</f>
        <v>2937.83333333333</v>
      </c>
      <c r="J55" s="238"/>
      <c r="K55" s="238"/>
      <c r="L55" s="238"/>
    </row>
    <row r="56" customFormat="false" ht="30.75" hidden="false" customHeight="true" outlineLevel="0" collapsed="false">
      <c r="B56" s="239" t="s">
        <v>62</v>
      </c>
      <c r="C56" s="240" t="n">
        <f aca="false">I13</f>
        <v>1501.5</v>
      </c>
      <c r="D56" s="240"/>
      <c r="E56" s="240"/>
      <c r="F56" s="240" t="n">
        <f aca="false">I37</f>
        <v>2250</v>
      </c>
      <c r="G56" s="240"/>
      <c r="H56" s="240"/>
      <c r="I56" s="238" t="n">
        <f aca="false">C56+F56</f>
        <v>3751.5</v>
      </c>
      <c r="J56" s="238"/>
      <c r="K56" s="238"/>
      <c r="L56" s="238"/>
    </row>
    <row r="57" customFormat="false" ht="25.5" hidden="false" customHeight="true" outlineLevel="0" collapsed="false">
      <c r="B57" s="241" t="s">
        <v>64</v>
      </c>
      <c r="C57" s="241"/>
      <c r="D57" s="241"/>
      <c r="E57" s="241"/>
      <c r="F57" s="241"/>
      <c r="G57" s="241"/>
      <c r="H57" s="241"/>
      <c r="I57" s="241"/>
      <c r="J57" s="241"/>
      <c r="K57" s="241"/>
      <c r="L57" s="241"/>
    </row>
    <row r="58" customFormat="false" ht="31.5" hidden="false" customHeight="true" outlineLevel="0" collapsed="false">
      <c r="B58" s="242" t="s">
        <v>68</v>
      </c>
      <c r="C58" s="240" t="n">
        <f aca="false">I18</f>
        <v>2557.5</v>
      </c>
      <c r="D58" s="240"/>
      <c r="E58" s="240"/>
      <c r="F58" s="240" t="n">
        <f aca="false">I42</f>
        <v>2416.66666666667</v>
      </c>
      <c r="G58" s="240"/>
      <c r="H58" s="240"/>
      <c r="I58" s="243" t="n">
        <f aca="false">C58+F58</f>
        <v>4974.16666666667</v>
      </c>
      <c r="J58" s="243"/>
      <c r="K58" s="243"/>
      <c r="L58" s="243"/>
    </row>
    <row r="59" customFormat="false" ht="30" hidden="false" customHeight="false" outlineLevel="0" collapsed="false">
      <c r="B59" s="244" t="s">
        <v>70</v>
      </c>
      <c r="C59" s="237" t="n">
        <f aca="false">I19</f>
        <v>3135</v>
      </c>
      <c r="D59" s="237"/>
      <c r="E59" s="237"/>
      <c r="F59" s="237" t="n">
        <f aca="false">I43</f>
        <v>2750</v>
      </c>
      <c r="G59" s="237"/>
      <c r="H59" s="237"/>
      <c r="I59" s="243" t="n">
        <f aca="false">C59+F59</f>
        <v>5885</v>
      </c>
      <c r="J59" s="243"/>
      <c r="K59" s="243"/>
      <c r="L59" s="243"/>
    </row>
    <row r="60" customFormat="false" ht="30.75" hidden="false" customHeight="false" outlineLevel="0" collapsed="false">
      <c r="B60" s="245" t="s">
        <v>72</v>
      </c>
      <c r="C60" s="246" t="n">
        <f aca="false">I20</f>
        <v>3975</v>
      </c>
      <c r="D60" s="246"/>
      <c r="E60" s="246"/>
      <c r="F60" s="246" t="n">
        <f aca="false">I44</f>
        <v>3083.33333333333</v>
      </c>
      <c r="G60" s="246"/>
      <c r="H60" s="246"/>
      <c r="I60" s="247" t="n">
        <f aca="false">C60+F60</f>
        <v>7058.33333333333</v>
      </c>
      <c r="J60" s="247"/>
      <c r="K60" s="247"/>
      <c r="L60" s="247"/>
    </row>
    <row r="61" customFormat="false" ht="15.75" hidden="false" customHeight="false" outlineLevel="0" collapsed="false">
      <c r="B61" s="248"/>
      <c r="C61" s="249"/>
      <c r="D61" s="250"/>
      <c r="E61" s="250"/>
      <c r="F61" s="249"/>
      <c r="G61" s="250"/>
      <c r="H61" s="250"/>
      <c r="I61" s="251"/>
      <c r="J61" s="252"/>
      <c r="K61" s="252"/>
      <c r="L61" s="252"/>
    </row>
    <row r="62" customFormat="false" ht="47.25" hidden="false" customHeight="true" outlineLevel="0" collapsed="false">
      <c r="B62" s="253" t="s">
        <v>91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</row>
    <row r="63" customFormat="false" ht="12.8" hidden="false" customHeight="false" outlineLevel="0" collapsed="false"/>
  </sheetData>
  <sheetProtection sheet="true" password="c13c" objects="true" scenarios="true"/>
  <mergeCells count="57">
    <mergeCell ref="B1:L1"/>
    <mergeCell ref="B3:L3"/>
    <mergeCell ref="B5:E5"/>
    <mergeCell ref="H5:K5"/>
    <mergeCell ref="B6:L6"/>
    <mergeCell ref="B8:L8"/>
    <mergeCell ref="F10:G10"/>
    <mergeCell ref="K10:L10"/>
    <mergeCell ref="B11:L11"/>
    <mergeCell ref="K12:L12"/>
    <mergeCell ref="K13:L13"/>
    <mergeCell ref="B14:L14"/>
    <mergeCell ref="B16:L16"/>
    <mergeCell ref="K17:L17"/>
    <mergeCell ref="K18:L18"/>
    <mergeCell ref="K19:L19"/>
    <mergeCell ref="K20:L20"/>
    <mergeCell ref="B22:L22"/>
    <mergeCell ref="B27:L27"/>
    <mergeCell ref="B29:E29"/>
    <mergeCell ref="H29:K29"/>
    <mergeCell ref="B30:L30"/>
    <mergeCell ref="B32:L32"/>
    <mergeCell ref="F34:G34"/>
    <mergeCell ref="K34:L34"/>
    <mergeCell ref="B35:L35"/>
    <mergeCell ref="K36:L36"/>
    <mergeCell ref="K37:L37"/>
    <mergeCell ref="B38:L38"/>
    <mergeCell ref="B40:L40"/>
    <mergeCell ref="K41:L41"/>
    <mergeCell ref="K42:L42"/>
    <mergeCell ref="K43:L43"/>
    <mergeCell ref="K44:L44"/>
    <mergeCell ref="B46:L46"/>
    <mergeCell ref="B51:L51"/>
    <mergeCell ref="C53:E53"/>
    <mergeCell ref="F53:H53"/>
    <mergeCell ref="I53:L53"/>
    <mergeCell ref="B54:L54"/>
    <mergeCell ref="C55:E55"/>
    <mergeCell ref="F55:H55"/>
    <mergeCell ref="I55:L55"/>
    <mergeCell ref="C56:E56"/>
    <mergeCell ref="F56:H56"/>
    <mergeCell ref="I56:L56"/>
    <mergeCell ref="B57:L57"/>
    <mergeCell ref="C58:E58"/>
    <mergeCell ref="F58:H58"/>
    <mergeCell ref="I58:L58"/>
    <mergeCell ref="C59:E59"/>
    <mergeCell ref="F59:H59"/>
    <mergeCell ref="I59:L59"/>
    <mergeCell ref="C60:E60"/>
    <mergeCell ref="F60:H60"/>
    <mergeCell ref="I60:L60"/>
    <mergeCell ref="B62:L62"/>
  </mergeCells>
  <printOptions headings="false" gridLines="false" gridLinesSet="true" horizontalCentered="false" verticalCentered="false"/>
  <pageMargins left="0.708333333333333" right="0.708333333333333" top="0.354166666666667" bottom="0.35416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1" sqref="F42:F44 A1"/>
    </sheetView>
  </sheetViews>
  <sheetFormatPr defaultRowHeight="12.75"/>
  <cols>
    <col collapsed="false" hidden="false" max="1025" min="1" style="0" width="11.5714285714286"/>
  </cols>
  <sheetData/>
  <printOptions headings="false" gridLines="false" gridLinesSet="true" horizontalCentered="false" verticalCentered="false"/>
  <pageMargins left="0.236111111111111" right="0.236111111111111" top="0.63125" bottom="0.315972222222222" header="0.39375" footer="0.0784722222222222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54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1" activeCellId="1" sqref="F42:F44 D11"/>
    </sheetView>
  </sheetViews>
  <sheetFormatPr defaultRowHeight="12.75"/>
  <cols>
    <col collapsed="false" hidden="false" max="1" min="1" style="0" width="3.14285714285714"/>
    <col collapsed="false" hidden="false" max="2" min="2" style="0" width="2.41836734693878"/>
    <col collapsed="false" hidden="false" max="3" min="3" style="0" width="16.1428571428571"/>
    <col collapsed="false" hidden="false" max="4" min="4" style="0" width="15.4234693877551"/>
    <col collapsed="false" hidden="false" max="5" min="5" style="0" width="27.2857142857143"/>
    <col collapsed="false" hidden="false" max="6" min="6" style="0" width="11.5714285714286"/>
    <col collapsed="false" hidden="false" max="7" min="7" style="0" width="9.28571428571429"/>
    <col collapsed="false" hidden="false" max="8" min="8" style="0" width="11.5714285714286"/>
    <col collapsed="false" hidden="false" max="9" min="9" style="0" width="2.85204081632653"/>
    <col collapsed="false" hidden="false" max="1025" min="10" style="0" width="11.5714285714286"/>
  </cols>
  <sheetData>
    <row r="2" customFormat="false" ht="18.55" hidden="false" customHeight="false" outlineLevel="0" collapsed="false">
      <c r="B2" s="254" t="s">
        <v>92</v>
      </c>
      <c r="C2" s="254"/>
      <c r="D2" s="254"/>
      <c r="E2" s="254"/>
      <c r="F2" s="254"/>
      <c r="G2" s="254"/>
      <c r="H2" s="254"/>
      <c r="I2" s="254"/>
    </row>
    <row r="3" customFormat="false" ht="12.75" hidden="false" customHeight="false" outlineLevel="0" collapsed="false">
      <c r="B3" s="255"/>
      <c r="C3" s="256"/>
      <c r="D3" s="256"/>
      <c r="E3" s="256"/>
      <c r="F3" s="256"/>
      <c r="G3" s="256"/>
      <c r="H3" s="256"/>
      <c r="I3" s="257"/>
    </row>
    <row r="4" customFormat="false" ht="12.75" hidden="false" customHeight="false" outlineLevel="0" collapsed="false">
      <c r="B4" s="258"/>
      <c r="C4" s="259" t="s">
        <v>93</v>
      </c>
      <c r="D4" s="259"/>
      <c r="E4" s="259"/>
      <c r="F4" s="259"/>
      <c r="G4" s="260"/>
      <c r="H4" s="260"/>
      <c r="I4" s="261"/>
    </row>
    <row r="5" customFormat="false" ht="12.75" hidden="false" customHeight="false" outlineLevel="0" collapsed="false">
      <c r="B5" s="258"/>
      <c r="C5" s="262" t="s">
        <v>94</v>
      </c>
      <c r="D5" s="262" t="s">
        <v>95</v>
      </c>
      <c r="E5" s="263" t="s">
        <v>96</v>
      </c>
      <c r="F5" s="262" t="s">
        <v>97</v>
      </c>
      <c r="G5" s="260"/>
      <c r="H5" s="260"/>
      <c r="I5" s="261"/>
    </row>
    <row r="6" customFormat="false" ht="22.35" hidden="false" customHeight="false" outlineLevel="0" collapsed="false">
      <c r="B6" s="258"/>
      <c r="C6" s="264" t="s">
        <v>98</v>
      </c>
      <c r="D6" s="264" t="s">
        <v>99</v>
      </c>
      <c r="E6" s="265" t="s">
        <v>100</v>
      </c>
      <c r="F6" s="266" t="n">
        <v>270</v>
      </c>
      <c r="G6" s="260"/>
      <c r="H6" s="260"/>
      <c r="I6" s="261"/>
    </row>
    <row r="7" customFormat="false" ht="22.35" hidden="false" customHeight="false" outlineLevel="0" collapsed="false">
      <c r="B7" s="258"/>
      <c r="C7" s="264" t="s">
        <v>101</v>
      </c>
      <c r="D7" s="264" t="s">
        <v>102</v>
      </c>
      <c r="E7" s="265" t="s">
        <v>103</v>
      </c>
      <c r="F7" s="266" t="n">
        <v>270</v>
      </c>
      <c r="G7" s="260"/>
      <c r="H7" s="260"/>
      <c r="I7" s="261"/>
    </row>
    <row r="8" customFormat="false" ht="32.8" hidden="false" customHeight="false" outlineLevel="0" collapsed="false">
      <c r="B8" s="258"/>
      <c r="C8" s="264" t="s">
        <v>104</v>
      </c>
      <c r="D8" s="264" t="s">
        <v>105</v>
      </c>
      <c r="E8" s="265" t="s">
        <v>106</v>
      </c>
      <c r="F8" s="266" t="n">
        <v>318</v>
      </c>
      <c r="G8" s="260"/>
      <c r="H8" s="260"/>
      <c r="I8" s="261"/>
    </row>
    <row r="9" customFormat="false" ht="22.35" hidden="false" customHeight="false" outlineLevel="0" collapsed="false">
      <c r="B9" s="258"/>
      <c r="C9" s="264" t="s">
        <v>107</v>
      </c>
      <c r="D9" s="264" t="s">
        <v>108</v>
      </c>
      <c r="E9" s="265" t="s">
        <v>103</v>
      </c>
      <c r="F9" s="266" t="n">
        <v>318</v>
      </c>
      <c r="G9" s="260"/>
      <c r="H9" s="260"/>
      <c r="I9" s="261"/>
    </row>
    <row r="10" customFormat="false" ht="43.25" hidden="false" customHeight="false" outlineLevel="0" collapsed="false">
      <c r="B10" s="258"/>
      <c r="C10" s="264" t="s">
        <v>109</v>
      </c>
      <c r="D10" s="264" t="s">
        <v>110</v>
      </c>
      <c r="E10" s="265" t="s">
        <v>111</v>
      </c>
      <c r="F10" s="266" t="n">
        <v>318</v>
      </c>
      <c r="G10" s="260"/>
      <c r="H10" s="260"/>
      <c r="I10" s="261"/>
    </row>
    <row r="11" customFormat="false" ht="12.8" hidden="false" customHeight="false" outlineLevel="0" collapsed="false">
      <c r="B11" s="258"/>
      <c r="C11" s="260"/>
      <c r="D11" s="260"/>
      <c r="E11" s="260"/>
      <c r="F11" s="267"/>
      <c r="G11" s="260"/>
      <c r="H11" s="260"/>
      <c r="I11" s="261"/>
    </row>
    <row r="12" customFormat="false" ht="12.75" hidden="false" customHeight="true" outlineLevel="0" collapsed="false">
      <c r="B12" s="258"/>
      <c r="C12" s="268" t="s">
        <v>112</v>
      </c>
      <c r="D12" s="268"/>
      <c r="E12" s="268"/>
      <c r="F12" s="268"/>
      <c r="G12" s="260"/>
      <c r="H12" s="260"/>
      <c r="I12" s="261"/>
    </row>
    <row r="13" customFormat="false" ht="12.75" hidden="false" customHeight="false" outlineLevel="0" collapsed="false">
      <c r="B13" s="258"/>
      <c r="C13" s="262" t="s">
        <v>94</v>
      </c>
      <c r="D13" s="262" t="s">
        <v>95</v>
      </c>
      <c r="E13" s="263" t="s">
        <v>96</v>
      </c>
      <c r="F13" s="269" t="s">
        <v>97</v>
      </c>
      <c r="G13" s="260"/>
      <c r="H13" s="260"/>
      <c r="I13" s="261"/>
    </row>
    <row r="14" customFormat="false" ht="12.75" hidden="false" customHeight="false" outlineLevel="0" collapsed="false">
      <c r="B14" s="258"/>
      <c r="C14" s="270" t="s">
        <v>113</v>
      </c>
      <c r="D14" s="265" t="s">
        <v>114</v>
      </c>
      <c r="E14" s="265" t="s">
        <v>115</v>
      </c>
      <c r="F14" s="271" t="n">
        <v>305</v>
      </c>
      <c r="G14" s="260"/>
      <c r="H14" s="260"/>
      <c r="I14" s="261"/>
    </row>
    <row r="15" customFormat="false" ht="32.8" hidden="false" customHeight="false" outlineLevel="0" collapsed="false">
      <c r="B15" s="258"/>
      <c r="C15" s="270" t="s">
        <v>116</v>
      </c>
      <c r="D15" s="265" t="s">
        <v>117</v>
      </c>
      <c r="E15" s="265" t="s">
        <v>118</v>
      </c>
      <c r="F15" s="271" t="n">
        <v>697</v>
      </c>
      <c r="G15" s="260"/>
      <c r="H15" s="260"/>
      <c r="I15" s="261"/>
    </row>
    <row r="16" customFormat="false" ht="36" hidden="false" customHeight="false" outlineLevel="0" collapsed="false">
      <c r="B16" s="258"/>
      <c r="C16" s="270" t="s">
        <v>119</v>
      </c>
      <c r="D16" s="265" t="s">
        <v>117</v>
      </c>
      <c r="E16" s="265" t="s">
        <v>118</v>
      </c>
      <c r="F16" s="271" t="n">
        <f aca="false">697+H45</f>
        <v>760</v>
      </c>
      <c r="G16" s="260"/>
      <c r="H16" s="260"/>
      <c r="I16" s="261"/>
    </row>
    <row r="17" customFormat="false" ht="12.75" hidden="false" customHeight="false" outlineLevel="0" collapsed="false">
      <c r="B17" s="258"/>
      <c r="C17" s="260"/>
      <c r="D17" s="260"/>
      <c r="E17" s="260"/>
      <c r="F17" s="260"/>
      <c r="G17" s="260"/>
      <c r="H17" s="260"/>
      <c r="I17" s="261"/>
    </row>
    <row r="18" customFormat="false" ht="12.75" hidden="false" customHeight="false" outlineLevel="0" collapsed="false">
      <c r="B18" s="258"/>
      <c r="C18" s="272" t="s">
        <v>120</v>
      </c>
      <c r="D18" s="272"/>
      <c r="E18" s="272"/>
      <c r="F18" s="272"/>
      <c r="G18" s="260"/>
      <c r="H18" s="260"/>
      <c r="I18" s="261"/>
    </row>
    <row r="19" customFormat="false" ht="12.75" hidden="false" customHeight="true" outlineLevel="0" collapsed="false">
      <c r="B19" s="258"/>
      <c r="C19" s="264" t="s">
        <v>121</v>
      </c>
      <c r="D19" s="265" t="s">
        <v>122</v>
      </c>
      <c r="E19" s="265"/>
      <c r="F19" s="273" t="n">
        <v>137</v>
      </c>
      <c r="G19" s="260"/>
      <c r="H19" s="260"/>
      <c r="I19" s="261"/>
    </row>
    <row r="20" customFormat="false" ht="12.75" hidden="false" customHeight="false" outlineLevel="0" collapsed="false">
      <c r="B20" s="258"/>
      <c r="C20" s="260"/>
      <c r="D20" s="260"/>
      <c r="E20" s="260"/>
      <c r="F20" s="260"/>
      <c r="G20" s="260"/>
      <c r="H20" s="260"/>
      <c r="I20" s="261"/>
    </row>
    <row r="21" customFormat="false" ht="12.75" hidden="false" customHeight="false" outlineLevel="0" collapsed="false">
      <c r="B21" s="258"/>
      <c r="C21" s="259" t="s">
        <v>123</v>
      </c>
      <c r="D21" s="259"/>
      <c r="E21" s="259"/>
      <c r="F21" s="259"/>
      <c r="G21" s="259"/>
      <c r="H21" s="259"/>
      <c r="I21" s="261"/>
    </row>
    <row r="22" customFormat="false" ht="24" hidden="false" customHeight="false" outlineLevel="0" collapsed="false">
      <c r="B22" s="258"/>
      <c r="C22" s="274" t="s">
        <v>124</v>
      </c>
      <c r="D22" s="274" t="s">
        <v>125</v>
      </c>
      <c r="E22" s="275" t="s">
        <v>126</v>
      </c>
      <c r="F22" s="275" t="s">
        <v>127</v>
      </c>
      <c r="G22" s="275"/>
      <c r="H22" s="276" t="s">
        <v>97</v>
      </c>
      <c r="I22" s="261"/>
    </row>
    <row r="23" customFormat="false" ht="12.75" hidden="false" customHeight="false" outlineLevel="0" collapsed="false">
      <c r="B23" s="258"/>
      <c r="C23" s="277" t="n">
        <v>1</v>
      </c>
      <c r="D23" s="277" t="s">
        <v>128</v>
      </c>
      <c r="E23" s="277" t="s">
        <v>129</v>
      </c>
      <c r="F23" s="278" t="s">
        <v>130</v>
      </c>
      <c r="G23" s="278"/>
      <c r="H23" s="271" t="n">
        <v>285</v>
      </c>
      <c r="I23" s="261"/>
    </row>
    <row r="24" customFormat="false" ht="12.75" hidden="false" customHeight="false" outlineLevel="0" collapsed="false">
      <c r="B24" s="258"/>
      <c r="C24" s="277"/>
      <c r="D24" s="277" t="s">
        <v>131</v>
      </c>
      <c r="E24" s="277"/>
      <c r="F24" s="278"/>
      <c r="G24" s="278"/>
      <c r="H24" s="279" t="n">
        <v>260</v>
      </c>
      <c r="I24" s="261"/>
    </row>
    <row r="25" customFormat="false" ht="12.75" hidden="false" customHeight="false" outlineLevel="0" collapsed="false">
      <c r="B25" s="258"/>
      <c r="C25" s="277"/>
      <c r="D25" s="277" t="s">
        <v>132</v>
      </c>
      <c r="E25" s="277"/>
      <c r="F25" s="278"/>
      <c r="G25" s="278"/>
      <c r="H25" s="279" t="n">
        <v>242</v>
      </c>
      <c r="I25" s="261"/>
    </row>
    <row r="26" customFormat="false" ht="12.75" hidden="false" customHeight="false" outlineLevel="0" collapsed="false">
      <c r="B26" s="258"/>
      <c r="C26" s="277" t="n">
        <v>2</v>
      </c>
      <c r="D26" s="277" t="s">
        <v>128</v>
      </c>
      <c r="E26" s="277" t="s">
        <v>129</v>
      </c>
      <c r="F26" s="277" t="s">
        <v>133</v>
      </c>
      <c r="G26" s="277"/>
      <c r="H26" s="279" t="n">
        <v>385</v>
      </c>
      <c r="I26" s="261"/>
    </row>
    <row r="27" customFormat="false" ht="12.75" hidden="false" customHeight="false" outlineLevel="0" collapsed="false">
      <c r="B27" s="258"/>
      <c r="C27" s="277"/>
      <c r="D27" s="277" t="s">
        <v>131</v>
      </c>
      <c r="E27" s="277"/>
      <c r="F27" s="277"/>
      <c r="G27" s="277"/>
      <c r="H27" s="279" t="n">
        <v>360</v>
      </c>
      <c r="I27" s="261"/>
    </row>
    <row r="28" customFormat="false" ht="12.75" hidden="false" customHeight="false" outlineLevel="0" collapsed="false">
      <c r="B28" s="258"/>
      <c r="C28" s="277"/>
      <c r="D28" s="277" t="s">
        <v>132</v>
      </c>
      <c r="E28" s="277"/>
      <c r="F28" s="277"/>
      <c r="G28" s="277"/>
      <c r="H28" s="279" t="n">
        <v>317</v>
      </c>
      <c r="I28" s="261"/>
    </row>
    <row r="29" customFormat="false" ht="12.75" hidden="false" customHeight="false" outlineLevel="0" collapsed="false">
      <c r="B29" s="258"/>
      <c r="C29" s="280" t="s">
        <v>134</v>
      </c>
      <c r="D29" s="281"/>
      <c r="E29" s="281"/>
      <c r="F29" s="281"/>
      <c r="G29" s="282"/>
      <c r="H29" s="283"/>
      <c r="I29" s="261"/>
    </row>
    <row r="30" customFormat="false" ht="12.75" hidden="false" customHeight="false" outlineLevel="0" collapsed="false">
      <c r="B30" s="258"/>
      <c r="C30" s="260"/>
      <c r="D30" s="260"/>
      <c r="E30" s="260"/>
      <c r="F30" s="284"/>
      <c r="G30" s="282"/>
      <c r="H30" s="283"/>
      <c r="I30" s="261"/>
    </row>
    <row r="31" customFormat="false" ht="12.75" hidden="false" customHeight="false" outlineLevel="0" collapsed="false">
      <c r="B31" s="258"/>
      <c r="C31" s="260"/>
      <c r="D31" s="260"/>
      <c r="E31" s="260"/>
      <c r="F31" s="284"/>
      <c r="G31" s="282"/>
      <c r="H31" s="283"/>
      <c r="I31" s="261"/>
    </row>
    <row r="32" customFormat="false" ht="12.75" hidden="false" customHeight="false" outlineLevel="0" collapsed="false">
      <c r="B32" s="258"/>
      <c r="C32" s="260"/>
      <c r="D32" s="260"/>
      <c r="E32" s="260"/>
      <c r="F32" s="284"/>
      <c r="G32" s="282"/>
      <c r="H32" s="283"/>
      <c r="I32" s="261"/>
    </row>
    <row r="33" customFormat="false" ht="12.75" hidden="false" customHeight="false" outlineLevel="0" collapsed="false">
      <c r="B33" s="258"/>
      <c r="C33" s="285" t="s">
        <v>135</v>
      </c>
      <c r="D33" s="286"/>
      <c r="E33" s="286"/>
      <c r="F33" s="287"/>
      <c r="G33" s="282"/>
      <c r="H33" s="283"/>
      <c r="I33" s="261"/>
    </row>
    <row r="34" customFormat="false" ht="12.75" hidden="false" customHeight="false" outlineLevel="0" collapsed="false">
      <c r="B34" s="258"/>
      <c r="C34" s="285" t="s">
        <v>136</v>
      </c>
      <c r="D34" s="286"/>
      <c r="E34" s="286"/>
      <c r="F34" s="286"/>
      <c r="G34" s="282"/>
      <c r="H34" s="283"/>
      <c r="I34" s="261"/>
    </row>
    <row r="35" customFormat="false" ht="12.75" hidden="false" customHeight="false" outlineLevel="0" collapsed="false">
      <c r="B35" s="258"/>
      <c r="C35" s="285" t="s">
        <v>137</v>
      </c>
      <c r="D35" s="286"/>
      <c r="E35" s="286"/>
      <c r="F35" s="286"/>
      <c r="G35" s="282"/>
      <c r="H35" s="283"/>
      <c r="I35" s="261"/>
    </row>
    <row r="36" customFormat="false" ht="12.75" hidden="false" customHeight="false" outlineLevel="0" collapsed="false">
      <c r="B36" s="258"/>
      <c r="C36" s="285" t="s">
        <v>138</v>
      </c>
      <c r="D36" s="286"/>
      <c r="E36" s="286"/>
      <c r="F36" s="286"/>
      <c r="G36" s="282"/>
      <c r="H36" s="283"/>
      <c r="I36" s="261"/>
    </row>
    <row r="37" customFormat="false" ht="12.75" hidden="false" customHeight="false" outlineLevel="0" collapsed="false">
      <c r="B37" s="258"/>
      <c r="C37" s="285" t="s">
        <v>139</v>
      </c>
      <c r="D37" s="286"/>
      <c r="E37" s="286"/>
      <c r="F37" s="260"/>
      <c r="G37" s="260"/>
      <c r="H37" s="260"/>
      <c r="I37" s="261"/>
    </row>
    <row r="38" customFormat="false" ht="12.75" hidden="false" customHeight="false" outlineLevel="0" collapsed="false">
      <c r="B38" s="258"/>
      <c r="C38" s="288" t="s">
        <v>140</v>
      </c>
      <c r="D38" s="286"/>
      <c r="E38" s="286"/>
      <c r="F38" s="260"/>
      <c r="G38" s="260"/>
      <c r="H38" s="260"/>
      <c r="I38" s="261"/>
    </row>
    <row r="39" customFormat="false" ht="12.8" hidden="false" customHeight="false" outlineLevel="0" collapsed="false">
      <c r="B39" s="258"/>
      <c r="C39" s="259" t="s">
        <v>141</v>
      </c>
      <c r="D39" s="259"/>
      <c r="E39" s="259"/>
      <c r="F39" s="259"/>
      <c r="G39" s="259"/>
      <c r="H39" s="259"/>
      <c r="I39" s="261"/>
    </row>
    <row r="40" customFormat="false" ht="12.75" hidden="false" customHeight="false" outlineLevel="0" collapsed="false">
      <c r="B40" s="258"/>
      <c r="C40" s="262" t="s">
        <v>94</v>
      </c>
      <c r="D40" s="262" t="s">
        <v>142</v>
      </c>
      <c r="E40" s="263" t="s">
        <v>95</v>
      </c>
      <c r="F40" s="263" t="s">
        <v>96</v>
      </c>
      <c r="G40" s="263"/>
      <c r="H40" s="262" t="s">
        <v>97</v>
      </c>
      <c r="I40" s="261"/>
    </row>
    <row r="41" customFormat="false" ht="12.75" hidden="false" customHeight="false" outlineLevel="0" collapsed="false">
      <c r="B41" s="258"/>
      <c r="C41" s="289" t="s">
        <v>143</v>
      </c>
      <c r="D41" s="290" t="s">
        <v>144</v>
      </c>
      <c r="E41" s="277" t="s">
        <v>145</v>
      </c>
      <c r="F41" s="277" t="s">
        <v>146</v>
      </c>
      <c r="G41" s="277"/>
      <c r="H41" s="271" t="n">
        <v>136</v>
      </c>
      <c r="I41" s="261"/>
    </row>
    <row r="42" customFormat="false" ht="12.75" hidden="false" customHeight="false" outlineLevel="0" collapsed="false">
      <c r="B42" s="258"/>
      <c r="C42" s="264" t="s">
        <v>147</v>
      </c>
      <c r="D42" s="290" t="s">
        <v>144</v>
      </c>
      <c r="E42" s="277" t="s">
        <v>148</v>
      </c>
      <c r="F42" s="277" t="s">
        <v>149</v>
      </c>
      <c r="G42" s="277"/>
      <c r="H42" s="271" t="n">
        <v>177</v>
      </c>
      <c r="I42" s="261"/>
    </row>
    <row r="43" customFormat="false" ht="12.75" hidden="false" customHeight="false" outlineLevel="0" collapsed="false">
      <c r="B43" s="258"/>
      <c r="C43" s="289" t="s">
        <v>150</v>
      </c>
      <c r="D43" s="290" t="s">
        <v>144</v>
      </c>
      <c r="E43" s="277" t="s">
        <v>151</v>
      </c>
      <c r="F43" s="277" t="s">
        <v>152</v>
      </c>
      <c r="G43" s="277"/>
      <c r="H43" s="271" t="n">
        <v>136</v>
      </c>
      <c r="I43" s="261"/>
    </row>
    <row r="44" customFormat="false" ht="12.75" hidden="false" customHeight="false" outlineLevel="0" collapsed="false">
      <c r="B44" s="258"/>
      <c r="C44" s="264" t="s">
        <v>153</v>
      </c>
      <c r="D44" s="290" t="s">
        <v>144</v>
      </c>
      <c r="E44" s="277" t="s">
        <v>154</v>
      </c>
      <c r="F44" s="277" t="s">
        <v>155</v>
      </c>
      <c r="G44" s="277"/>
      <c r="H44" s="271" t="n">
        <v>177</v>
      </c>
      <c r="I44" s="261"/>
    </row>
    <row r="45" customFormat="false" ht="12.75" hidden="false" customHeight="false" outlineLevel="0" collapsed="false">
      <c r="B45" s="258"/>
      <c r="C45" s="264" t="s">
        <v>156</v>
      </c>
      <c r="D45" s="290" t="s">
        <v>144</v>
      </c>
      <c r="E45" s="277" t="s">
        <v>157</v>
      </c>
      <c r="F45" s="277" t="s">
        <v>158</v>
      </c>
      <c r="G45" s="277"/>
      <c r="H45" s="271" t="n">
        <v>63</v>
      </c>
      <c r="I45" s="261"/>
    </row>
    <row r="46" customFormat="false" ht="12.75" hidden="false" customHeight="false" outlineLevel="0" collapsed="false">
      <c r="B46" s="258"/>
      <c r="C46" s="264" t="s">
        <v>159</v>
      </c>
      <c r="D46" s="290" t="s">
        <v>144</v>
      </c>
      <c r="E46" s="277" t="s">
        <v>160</v>
      </c>
      <c r="F46" s="277" t="s">
        <v>161</v>
      </c>
      <c r="G46" s="277"/>
      <c r="H46" s="271" t="n">
        <v>94</v>
      </c>
      <c r="I46" s="261"/>
    </row>
    <row r="47" customFormat="false" ht="12.75" hidden="false" customHeight="false" outlineLevel="0" collapsed="false">
      <c r="B47" s="258"/>
      <c r="C47" s="264" t="s">
        <v>162</v>
      </c>
      <c r="D47" s="290" t="s">
        <v>144</v>
      </c>
      <c r="E47" s="277" t="s">
        <v>163</v>
      </c>
      <c r="F47" s="277" t="s">
        <v>164</v>
      </c>
      <c r="G47" s="277"/>
      <c r="H47" s="271" t="n">
        <v>166</v>
      </c>
      <c r="I47" s="261"/>
    </row>
    <row r="48" customFormat="false" ht="12.75" hidden="false" customHeight="false" outlineLevel="0" collapsed="false">
      <c r="B48" s="258"/>
      <c r="C48" s="264" t="s">
        <v>165</v>
      </c>
      <c r="D48" s="290" t="s">
        <v>144</v>
      </c>
      <c r="E48" s="277" t="s">
        <v>166</v>
      </c>
      <c r="F48" s="277" t="s">
        <v>167</v>
      </c>
      <c r="G48" s="277"/>
      <c r="H48" s="271" t="n">
        <v>286</v>
      </c>
      <c r="I48" s="261"/>
    </row>
    <row r="49" customFormat="false" ht="42" hidden="false" customHeight="true" outlineLevel="0" collapsed="false">
      <c r="B49" s="258"/>
      <c r="C49" s="265" t="s">
        <v>168</v>
      </c>
      <c r="D49" s="265" t="s">
        <v>169</v>
      </c>
      <c r="E49" s="277" t="s">
        <v>170</v>
      </c>
      <c r="F49" s="291" t="s">
        <v>171</v>
      </c>
      <c r="G49" s="291"/>
      <c r="H49" s="271" t="n">
        <v>402</v>
      </c>
      <c r="I49" s="261"/>
    </row>
    <row r="50" customFormat="false" ht="36.75" hidden="false" customHeight="true" outlineLevel="0" collapsed="false">
      <c r="B50" s="258"/>
      <c r="C50" s="265" t="s">
        <v>172</v>
      </c>
      <c r="D50" s="265" t="s">
        <v>169</v>
      </c>
      <c r="E50" s="277" t="s">
        <v>173</v>
      </c>
      <c r="F50" s="291" t="s">
        <v>174</v>
      </c>
      <c r="G50" s="291"/>
      <c r="H50" s="271" t="n">
        <v>649</v>
      </c>
      <c r="I50" s="261"/>
    </row>
    <row r="51" customFormat="false" ht="37.5" hidden="false" customHeight="true" outlineLevel="0" collapsed="false">
      <c r="B51" s="258"/>
      <c r="C51" s="265" t="s">
        <v>175</v>
      </c>
      <c r="D51" s="265" t="s">
        <v>176</v>
      </c>
      <c r="E51" s="277" t="s">
        <v>177</v>
      </c>
      <c r="F51" s="291" t="s">
        <v>178</v>
      </c>
      <c r="G51" s="291"/>
      <c r="H51" s="271" t="n">
        <v>685</v>
      </c>
      <c r="I51" s="261"/>
    </row>
    <row r="52" customFormat="false" ht="32.85" hidden="false" customHeight="true" outlineLevel="0" collapsed="false">
      <c r="B52" s="258"/>
      <c r="C52" s="265" t="s">
        <v>179</v>
      </c>
      <c r="D52" s="265" t="s">
        <v>176</v>
      </c>
      <c r="E52" s="277" t="s">
        <v>180</v>
      </c>
      <c r="F52" s="291" t="s">
        <v>181</v>
      </c>
      <c r="G52" s="291"/>
      <c r="H52" s="271" t="n">
        <v>845</v>
      </c>
      <c r="I52" s="261"/>
    </row>
    <row r="53" customFormat="false" ht="12.75" hidden="false" customHeight="false" outlineLevel="0" collapsed="false">
      <c r="B53" s="258"/>
      <c r="C53" s="292"/>
      <c r="D53" s="293"/>
      <c r="E53" s="294"/>
      <c r="F53" s="295"/>
      <c r="G53" s="296"/>
      <c r="H53" s="297"/>
      <c r="I53" s="261"/>
    </row>
    <row r="54" customFormat="false" ht="12.75" hidden="false" customHeight="false" outlineLevel="0" collapsed="false">
      <c r="B54" s="298"/>
      <c r="C54" s="299"/>
      <c r="D54" s="299"/>
      <c r="E54" s="299"/>
      <c r="F54" s="299"/>
      <c r="G54" s="299"/>
      <c r="H54" s="299"/>
      <c r="I54" s="300"/>
    </row>
  </sheetData>
  <sheetProtection sheet="true" password="c13c" objects="true" scenarios="true"/>
  <mergeCells count="27">
    <mergeCell ref="B2:I2"/>
    <mergeCell ref="C4:F4"/>
    <mergeCell ref="C12:F12"/>
    <mergeCell ref="C18:F18"/>
    <mergeCell ref="D19:E19"/>
    <mergeCell ref="C21:H21"/>
    <mergeCell ref="F22:G22"/>
    <mergeCell ref="C23:C25"/>
    <mergeCell ref="E23:E25"/>
    <mergeCell ref="F23:G25"/>
    <mergeCell ref="C26:C28"/>
    <mergeCell ref="E26:E28"/>
    <mergeCell ref="F26:G28"/>
    <mergeCell ref="C39:H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</mergeCells>
  <printOptions headings="false" gridLines="false" gridLinesSet="true" horizontalCentered="false" verticalCentered="false"/>
  <pageMargins left="0.236111111111111" right="0.236111111111111" top="0.63125" bottom="0.315972222222222" header="0.39375" footer="0.0784722222222222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2016-11-13T18:50:36Z</dcterms:created>
  <dc:creator>Asia</dc:creator>
  <dc:description>Rewizja:1 Wersja:2</dc:description>
  <dc:language>pl-PL</dc:language>
  <cp:lastPrinted>2017-04-13T13:19:02Z</cp:lastPrinted>
  <dcterms:modified xsi:type="dcterms:W3CDTF">2017-11-28T13:29:54Z</dcterms:modified>
  <cp:revision>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REWIZJA">
    <vt:lpwstr>1</vt:lpwstr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WERSJA">
    <vt:lpwstr>2</vt:lpwstr>
  </property>
</Properties>
</file>